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360" windowWidth="21840" windowHeight="8475"/>
  </bookViews>
  <sheets>
    <sheet name="ЗН с ФЛ" sheetId="12" r:id="rId1"/>
  </sheets>
  <definedNames>
    <definedName name="_xlnm.Print_Area" localSheetId="0">'ЗН с ФЛ'!$A$1:$N$13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2"/>
  <c r="M4" s="1"/>
  <c r="I4"/>
  <c r="F6" l="1"/>
  <c r="G5"/>
  <c r="D5"/>
  <c r="K5" l="1"/>
  <c r="M5" s="1"/>
  <c r="I7"/>
  <c r="K7" s="1"/>
  <c r="M7" s="1"/>
  <c r="I8" l="1"/>
  <c r="I9" s="1"/>
  <c r="M8"/>
  <c r="K8"/>
  <c r="M6" l="1"/>
  <c r="I6"/>
  <c r="K9" s="1"/>
  <c r="K6"/>
  <c r="M9" s="1"/>
  <c r="G8"/>
  <c r="E5"/>
  <c r="G11" l="1"/>
  <c r="J6"/>
  <c r="N5"/>
  <c r="H5"/>
  <c r="N7"/>
  <c r="L7"/>
  <c r="J7"/>
  <c r="J4"/>
  <c r="H7"/>
  <c r="H4"/>
  <c r="F7"/>
  <c r="F4"/>
  <c r="F5" l="1"/>
  <c r="H6"/>
  <c r="L5"/>
  <c r="J5"/>
  <c r="L6" l="1"/>
  <c r="L4"/>
  <c r="J8"/>
  <c r="N8" l="1"/>
  <c r="N4"/>
  <c r="N6"/>
  <c r="L8"/>
  <c r="F11"/>
  <c r="H11" l="1"/>
  <c r="I11"/>
  <c r="J9" l="1"/>
  <c r="K11" l="1"/>
  <c r="J11"/>
  <c r="L9" l="1"/>
  <c r="M11" l="1"/>
  <c r="L11"/>
  <c r="N9" l="1"/>
  <c r="N11"/>
</calcChain>
</file>

<file path=xl/sharedStrings.xml><?xml version="1.0" encoding="utf-8"?>
<sst xmlns="http://schemas.openxmlformats.org/spreadsheetml/2006/main" count="39" uniqueCount="30">
  <si>
    <t>Наименование показателя</t>
  </si>
  <si>
    <t>Источники данных</t>
  </si>
  <si>
    <t>ТЕМП, %</t>
  </si>
  <si>
    <t>Средняя ставка налога</t>
  </si>
  <si>
    <t xml:space="preserve"> </t>
  </si>
  <si>
    <t>Х</t>
  </si>
  <si>
    <t>стр.1*стр.2*стр.4</t>
  </si>
  <si>
    <t>стр.6 +/- стр.7</t>
  </si>
  <si>
    <t>№ стр.</t>
  </si>
  <si>
    <r>
      <t>Налоговая база (кадастровая стоимость) с применением коэффициента экстраполяции</t>
    </r>
    <r>
      <rPr>
        <vertAlign val="superscript"/>
        <sz val="12"/>
        <rFont val="Times New Roman"/>
        <family val="1"/>
        <charset val="204"/>
      </rPr>
      <t>1</t>
    </r>
  </si>
  <si>
    <r>
      <t>Коэффициент собираемости</t>
    </r>
    <r>
      <rPr>
        <i/>
        <vertAlign val="superscript"/>
        <sz val="12"/>
        <rFont val="Times New Roman"/>
        <family val="1"/>
        <charset val="204"/>
      </rPr>
      <t>2</t>
    </r>
  </si>
  <si>
    <r>
      <t>Сумма налога, подлежащая уплате в бюджет-всего, тыс.руб.(</t>
    </r>
    <r>
      <rPr>
        <u/>
        <sz val="12"/>
        <rFont val="Times New Roman"/>
        <family val="1"/>
        <charset val="204"/>
      </rPr>
      <t>с учетом коэффициента собираемости</t>
    </r>
    <r>
      <rPr>
        <sz val="12"/>
        <rFont val="Times New Roman"/>
        <family val="1"/>
        <charset val="204"/>
      </rPr>
      <t>)</t>
    </r>
  </si>
  <si>
    <t xml:space="preserve">стр.3/1
</t>
  </si>
  <si>
    <t>тыс. руб.</t>
  </si>
  <si>
    <r>
      <t>Сумма земельного налога</t>
    </r>
    <r>
      <rPr>
        <u/>
        <sz val="12"/>
        <rFont val="Times New Roman"/>
        <family val="1"/>
        <charset val="204"/>
      </rPr>
      <t xml:space="preserve"> c учетом коэффициента 1.1</t>
    </r>
    <r>
      <rPr>
        <u/>
        <vertAlign val="superscript"/>
        <sz val="12"/>
        <rFont val="Times New Roman"/>
        <family val="1"/>
        <charset val="204"/>
      </rPr>
      <t xml:space="preserve"> 3</t>
    </r>
  </si>
  <si>
    <r>
      <t>Фактор F (+/-)</t>
    </r>
    <r>
      <rPr>
        <i/>
        <vertAlign val="superscript"/>
        <sz val="12"/>
        <rFont val="Times New Roman"/>
        <family val="1"/>
        <charset val="204"/>
      </rPr>
      <t>4</t>
    </r>
  </si>
  <si>
    <r>
      <t xml:space="preserve">Сумма земельного налога, подлежащего к уплате в бюджет, </t>
    </r>
    <r>
      <rPr>
        <b/>
        <vertAlign val="superscript"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тыс.руб. (</t>
    </r>
    <r>
      <rPr>
        <b/>
        <u/>
        <sz val="12"/>
        <color theme="1"/>
        <rFont val="Times New Roman"/>
        <family val="1"/>
        <charset val="204"/>
      </rPr>
      <t>с учетом фактора F)</t>
    </r>
    <r>
      <rPr>
        <b/>
        <u/>
        <vertAlign val="superscript"/>
        <sz val="12"/>
        <color theme="1"/>
        <rFont val="Times New Roman"/>
        <family val="1"/>
        <charset val="204"/>
      </rPr>
      <t>5</t>
    </r>
  </si>
  <si>
    <t xml:space="preserve">отчет 5-МН , стр.2400
</t>
  </si>
  <si>
    <t xml:space="preserve">
отчет 5-МН , стр.2500
</t>
  </si>
  <si>
    <t>2024 год
прогноз</t>
  </si>
  <si>
    <t>Сумма налога, подлежащего уплате в бюджет по 5-МН, для расчета средней ставки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</si>
  <si>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Коэффициент экстраполяции (среднеяя арифметическая темпов) рассчитывается за два периода.</t>
    </r>
    <r>
      <rPr>
        <sz val="12"/>
        <color rgb="FFFF0000"/>
        <rFont val="Times New Roman"/>
        <family val="1"/>
        <charset val="204"/>
      </rPr>
      <t xml:space="preserve">
</t>
    </r>
    <r>
      <rPr>
        <vertAlign val="superscript"/>
        <sz val="12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К расчету должны быть приложены расчеты коэффициента собираемости. Для расчета коэффициента используются данные формы 1-НМ за предыдущие годы.
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В случае если сумма налога, исчисленная в отношении земельного участка, превышает сумму налога, исчисленную в отношении этого земельного участка за предыдущий налоговый период с учетом коэффициента 1,1, сумма налога подлежит уплате налогоплательщиками - физическими лицами в размере, равном сумме налога, исчисленной в соответствии с настоящей статьей за предыдущий налоговый период с учетом коэффициента 1,1.
</t>
    </r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Фактор F  - корректирующая сумма поступлений, учитывающая изменение законодательства Российской Федерации, а также разовые операции (поступления, возвраты и т.д), тыс.рублей. Указывается сумма, на которую изменяется расчетная сумма налога со знаком +/- соответственно с кратким указанием причин отклонения (подробно в пояснительной записке). При отсутствии ставится 0.
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 xml:space="preserve">
</t>
    </r>
    <r>
      <rPr>
        <u/>
        <sz val="12"/>
        <color theme="1"/>
        <rFont val="Times New Roman"/>
        <family val="1"/>
        <charset val="204"/>
      </rPr>
      <t xml:space="preserve">Если отсутствует информация (например не применяется фактор F), </t>
    </r>
    <r>
      <rPr>
        <b/>
        <u/>
        <sz val="12"/>
        <color theme="1"/>
        <rFont val="Times New Roman"/>
        <family val="1"/>
        <charset val="204"/>
      </rPr>
      <t xml:space="preserve">то в соответствующей ячейке ставится цифра ноль (0). Указание других символов не допускается. </t>
    </r>
    <r>
      <rPr>
        <i/>
        <sz val="12"/>
        <color theme="1"/>
        <rFont val="Times New Roman"/>
        <family val="1"/>
        <charset val="204"/>
      </rPr>
      <t xml:space="preserve">
     </t>
    </r>
  </si>
  <si>
    <t>если I5&gt;G3*1,1, то указывается G3*1,1;
если I5&lt;G3*1,1, то указывается I5
соответственно, если H(J)5&gt;F(H,J)3*1,1, то указывается F(H)3*1,1 
если H(J)5&lt;F(H)3*1,1, то указываетсяH(J)5</t>
  </si>
  <si>
    <t>2025 год
прогноз</t>
  </si>
  <si>
    <t>2026 год
прогноз</t>
  </si>
  <si>
    <t>частное от деления суммы поступившего налога на сумму начисленного налога</t>
  </si>
  <si>
    <t xml:space="preserve">2022 год
факт </t>
  </si>
  <si>
    <t>2023 год
факт</t>
  </si>
  <si>
    <t>2027 год
прогноз</t>
  </si>
  <si>
    <t>Расчет поступления земельного налога с физических лиц в бюджет муниципального образования Григорьевское (сельское поселение) на 2025 год и на плановый период 2026 и 2027 годов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</si>
</sst>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0\ &quot;₽&quot;"/>
    <numFmt numFmtId="167" formatCode="#,##0.0000"/>
  </numFmts>
  <fonts count="2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vertAlign val="superscript"/>
      <sz val="12"/>
      <name val="Times New Roman"/>
      <family val="1"/>
      <charset val="204"/>
    </font>
    <font>
      <b/>
      <u/>
      <vertAlign val="superscript"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</cellStyleXfs>
  <cellXfs count="42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right" vertical="center"/>
    </xf>
    <xf numFmtId="166" fontId="24" fillId="0" borderId="0" xfId="0" applyNumberFormat="1" applyFont="1" applyAlignment="1">
      <alignment horizontal="center" vertical="center"/>
    </xf>
    <xf numFmtId="165" fontId="28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vertical="center"/>
    </xf>
    <xf numFmtId="167" fontId="17" fillId="0" borderId="1" xfId="0" applyNumberFormat="1" applyFont="1" applyBorder="1" applyAlignment="1">
      <alignment horizontal="right" vertical="center"/>
    </xf>
    <xf numFmtId="3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17" fillId="0" borderId="2" xfId="0" applyFont="1" applyBorder="1" applyAlignment="1">
      <alignment horizontal="left" wrapText="1"/>
    </xf>
    <xf numFmtId="0" fontId="21" fillId="0" borderId="2" xfId="0" applyFont="1" applyBorder="1" applyAlignment="1">
      <alignment horizontal="left" wrapText="1"/>
    </xf>
    <xf numFmtId="166" fontId="10" fillId="0" borderId="0" xfId="0" applyNumberFormat="1" applyFont="1" applyAlignment="1">
      <alignment horizontal="center" vertical="center" wrapText="1"/>
    </xf>
  </cellXfs>
  <cellStyles count="5">
    <cellStyle name="Обычный" xfId="0" builtinId="0"/>
    <cellStyle name="Обычный 2" xfId="3"/>
    <cellStyle name="Процентный 2" xfId="1"/>
    <cellStyle name="Процентный 3" xfId="4"/>
    <cellStyle name="Финансовый 2" xfId="2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304800</xdr:colOff>
      <xdr:row>17</xdr:row>
      <xdr:rowOff>128547</xdr:rowOff>
    </xdr:to>
    <xdr:sp macro="" textlink="">
      <xdr:nvSpPr>
        <xdr:cNvPr id="2" name="AutoShape 7"/>
        <xdr:cNvSpPr>
          <a:spLocks noChangeAspect="1" noChangeArrowheads="1"/>
        </xdr:cNvSpPr>
      </xdr:nvSpPr>
      <xdr:spPr bwMode="auto">
        <a:xfrm>
          <a:off x="5695950" y="17859375"/>
          <a:ext cx="304800" cy="1078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304800</xdr:colOff>
      <xdr:row>17</xdr:row>
      <xdr:rowOff>128547</xdr:rowOff>
    </xdr:to>
    <xdr:sp macro="" textlink="">
      <xdr:nvSpPr>
        <xdr:cNvPr id="3" name="AutoShape 10"/>
        <xdr:cNvSpPr>
          <a:spLocks noChangeAspect="1" noChangeArrowheads="1"/>
        </xdr:cNvSpPr>
      </xdr:nvSpPr>
      <xdr:spPr bwMode="auto">
        <a:xfrm>
          <a:off x="5695950" y="17859375"/>
          <a:ext cx="304800" cy="1078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4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5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6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7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8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9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10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11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12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13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14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15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16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17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18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3</xdr:col>
      <xdr:colOff>0</xdr:colOff>
      <xdr:row>11</xdr:row>
      <xdr:rowOff>0</xdr:rowOff>
    </xdr:from>
    <xdr:to>
      <xdr:col>3</xdr:col>
      <xdr:colOff>304800</xdr:colOff>
      <xdr:row>18</xdr:row>
      <xdr:rowOff>6322</xdr:rowOff>
    </xdr:to>
    <xdr:sp macro="" textlink="">
      <xdr:nvSpPr>
        <xdr:cNvPr id="19" name="AutoShape 13"/>
        <xdr:cNvSpPr>
          <a:spLocks noChangeAspect="1" noChangeArrowheads="1"/>
        </xdr:cNvSpPr>
      </xdr:nvSpPr>
      <xdr:spPr bwMode="auto">
        <a:xfrm>
          <a:off x="5695950" y="17859375"/>
          <a:ext cx="304800" cy="1242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20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21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22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23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24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11</xdr:row>
      <xdr:rowOff>0</xdr:rowOff>
    </xdr:from>
    <xdr:ext cx="304800" cy="304800"/>
    <xdr:sp macro="" textlink="">
      <xdr:nvSpPr>
        <xdr:cNvPr id="25" name="AutoShape 7"/>
        <xdr:cNvSpPr>
          <a:spLocks noChangeAspect="1" noChangeArrowheads="1"/>
        </xdr:cNvSpPr>
      </xdr:nvSpPr>
      <xdr:spPr bwMode="auto">
        <a:xfrm>
          <a:off x="944880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11</xdr:row>
      <xdr:rowOff>0</xdr:rowOff>
    </xdr:from>
    <xdr:ext cx="304800" cy="304800"/>
    <xdr:sp macro="" textlink="">
      <xdr:nvSpPr>
        <xdr:cNvPr id="26" name="AutoShape 7"/>
        <xdr:cNvSpPr>
          <a:spLocks noChangeAspect="1" noChangeArrowheads="1"/>
        </xdr:cNvSpPr>
      </xdr:nvSpPr>
      <xdr:spPr bwMode="auto">
        <a:xfrm>
          <a:off x="944880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11</xdr:row>
      <xdr:rowOff>0</xdr:rowOff>
    </xdr:from>
    <xdr:ext cx="304800" cy="304800"/>
    <xdr:sp macro="" textlink="">
      <xdr:nvSpPr>
        <xdr:cNvPr id="27" name="AutoShape 7"/>
        <xdr:cNvSpPr>
          <a:spLocks noChangeAspect="1" noChangeArrowheads="1"/>
        </xdr:cNvSpPr>
      </xdr:nvSpPr>
      <xdr:spPr bwMode="auto">
        <a:xfrm>
          <a:off x="944880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304800" cy="304800"/>
    <xdr:sp macro="" textlink="">
      <xdr:nvSpPr>
        <xdr:cNvPr id="28" name="AutoShape 7"/>
        <xdr:cNvSpPr>
          <a:spLocks noChangeAspect="1" noChangeArrowheads="1"/>
        </xdr:cNvSpPr>
      </xdr:nvSpPr>
      <xdr:spPr bwMode="auto">
        <a:xfrm>
          <a:off x="103441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29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30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31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32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33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34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35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304800"/>
    <xdr:sp macro="" textlink="">
      <xdr:nvSpPr>
        <xdr:cNvPr id="36" name="AutoShape 7"/>
        <xdr:cNvSpPr>
          <a:spLocks noChangeAspect="1" noChangeArrowheads="1"/>
        </xdr:cNvSpPr>
      </xdr:nvSpPr>
      <xdr:spPr bwMode="auto">
        <a:xfrm>
          <a:off x="5695950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N19"/>
  <sheetViews>
    <sheetView tabSelected="1" zoomScale="60" zoomScaleNormal="60" zoomScaleSheetLayoutView="85" workbookViewId="0">
      <pane ySplit="3" topLeftCell="A4" activePane="bottomLeft" state="frozen"/>
      <selection pane="bottomLeft" activeCell="A14" sqref="A14:XFD18"/>
    </sheetView>
  </sheetViews>
  <sheetFormatPr defaultColWidth="8.85546875" defaultRowHeight="15"/>
  <cols>
    <col min="1" max="1" width="6" style="2" customWidth="1"/>
    <col min="2" max="2" width="35.85546875" style="2" customWidth="1"/>
    <col min="3" max="3" width="25.5703125" style="2" customWidth="1"/>
    <col min="4" max="4" width="17.140625" style="2" customWidth="1"/>
    <col min="5" max="5" width="17.85546875" style="2" customWidth="1"/>
    <col min="6" max="6" width="14.85546875" style="2" customWidth="1"/>
    <col min="7" max="7" width="15.7109375" style="2" customWidth="1"/>
    <col min="8" max="8" width="15.5703125" style="2" customWidth="1"/>
    <col min="9" max="9" width="16.140625" style="2" customWidth="1"/>
    <col min="10" max="10" width="10.5703125" style="2" customWidth="1"/>
    <col min="11" max="11" width="16" style="2" customWidth="1"/>
    <col min="12" max="12" width="10.5703125" style="2" customWidth="1"/>
    <col min="13" max="13" width="14.5703125" style="2" customWidth="1"/>
    <col min="14" max="14" width="15" style="2" customWidth="1"/>
    <col min="15" max="16384" width="8.85546875" style="2"/>
  </cols>
  <sheetData>
    <row r="1" spans="1:14" s="7" customFormat="1" ht="79.5" customHeight="1">
      <c r="A1" s="41" t="s">
        <v>29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s="7" customFormat="1" ht="30.75" customHeight="1">
      <c r="A2" s="10"/>
      <c r="B2" s="11"/>
      <c r="C2" s="12"/>
      <c r="D2" s="13"/>
      <c r="E2" s="13"/>
      <c r="F2" s="13"/>
      <c r="G2" s="13"/>
      <c r="H2" s="13"/>
      <c r="I2" s="10"/>
      <c r="J2" s="10"/>
      <c r="N2" s="26" t="s">
        <v>13</v>
      </c>
    </row>
    <row r="3" spans="1:14" ht="78" customHeight="1">
      <c r="A3" s="1" t="s">
        <v>8</v>
      </c>
      <c r="B3" s="1" t="s">
        <v>0</v>
      </c>
      <c r="C3" s="1" t="s">
        <v>1</v>
      </c>
      <c r="D3" s="1" t="s">
        <v>26</v>
      </c>
      <c r="E3" s="1" t="s">
        <v>27</v>
      </c>
      <c r="F3" s="1" t="s">
        <v>2</v>
      </c>
      <c r="G3" s="1" t="s">
        <v>19</v>
      </c>
      <c r="H3" s="1" t="s">
        <v>2</v>
      </c>
      <c r="I3" s="1" t="s">
        <v>23</v>
      </c>
      <c r="J3" s="1" t="s">
        <v>2</v>
      </c>
      <c r="K3" s="1" t="s">
        <v>24</v>
      </c>
      <c r="L3" s="1" t="s">
        <v>2</v>
      </c>
      <c r="M3" s="1" t="s">
        <v>28</v>
      </c>
      <c r="N3" s="1" t="s">
        <v>2</v>
      </c>
    </row>
    <row r="4" spans="1:14" ht="89.25" customHeight="1">
      <c r="A4" s="5">
        <v>1</v>
      </c>
      <c r="B4" s="16" t="s">
        <v>9</v>
      </c>
      <c r="C4" s="4" t="s">
        <v>17</v>
      </c>
      <c r="D4" s="17">
        <v>309542</v>
      </c>
      <c r="E4" s="17">
        <v>272807</v>
      </c>
      <c r="F4" s="30">
        <f>E4/D4*100</f>
        <v>88.13246667657377</v>
      </c>
      <c r="G4" s="17">
        <v>416319</v>
      </c>
      <c r="H4" s="31">
        <f>G4/E4*100</f>
        <v>152.60568827046225</v>
      </c>
      <c r="I4" s="17">
        <f>G4*1.0461</f>
        <v>435511.30590000004</v>
      </c>
      <c r="J4" s="31">
        <f>I4/G4*100</f>
        <v>104.61</v>
      </c>
      <c r="K4" s="36">
        <f>I4*1.0461</f>
        <v>455588.37710199005</v>
      </c>
      <c r="L4" s="32">
        <f>K4/I4*100</f>
        <v>104.61</v>
      </c>
      <c r="M4" s="36">
        <f>K4*1.0461</f>
        <v>476591.00128639181</v>
      </c>
      <c r="N4" s="33">
        <f>M4/K4*100</f>
        <v>104.61</v>
      </c>
    </row>
    <row r="5" spans="1:14" ht="60" customHeight="1">
      <c r="A5" s="6">
        <v>2</v>
      </c>
      <c r="B5" s="16" t="s">
        <v>3</v>
      </c>
      <c r="C5" s="4" t="s">
        <v>12</v>
      </c>
      <c r="D5" s="29">
        <f>D6/D4*100</f>
        <v>0.19738839963559063</v>
      </c>
      <c r="E5" s="29">
        <f>E6/E4*100</f>
        <v>0.17448232633326857</v>
      </c>
      <c r="F5" s="30">
        <f>E5/D5*100</f>
        <v>88.395430863915919</v>
      </c>
      <c r="G5" s="29">
        <f>G6/G4*100</f>
        <v>0.11409520103574423</v>
      </c>
      <c r="H5" s="31">
        <f t="shared" ref="H5:H11" si="0">G5/E5*100</f>
        <v>65.390692245710667</v>
      </c>
      <c r="I5" s="29">
        <v>0.11409999999999999</v>
      </c>
      <c r="J5" s="31">
        <f t="shared" ref="J5:J11" si="1">I5/G5*100</f>
        <v>100.00420610526315</v>
      </c>
      <c r="K5" s="29">
        <f>I5</f>
        <v>0.11409999999999999</v>
      </c>
      <c r="L5" s="32">
        <f t="shared" ref="L5:L11" si="2">K5/I5*100</f>
        <v>100</v>
      </c>
      <c r="M5" s="37">
        <f>K5</f>
        <v>0.11409999999999999</v>
      </c>
      <c r="N5" s="33">
        <f t="shared" ref="N5:N11" si="3">M5/K5*100</f>
        <v>100</v>
      </c>
    </row>
    <row r="6" spans="1:14" ht="62.25" customHeight="1">
      <c r="A6" s="6">
        <v>3</v>
      </c>
      <c r="B6" s="16" t="s">
        <v>20</v>
      </c>
      <c r="C6" s="4" t="s">
        <v>18</v>
      </c>
      <c r="D6" s="17">
        <v>611</v>
      </c>
      <c r="E6" s="18">
        <v>476</v>
      </c>
      <c r="F6" s="30">
        <f>E6/D6*100</f>
        <v>77.905073649754499</v>
      </c>
      <c r="G6" s="18">
        <v>475</v>
      </c>
      <c r="H6" s="31">
        <f t="shared" si="0"/>
        <v>99.789915966386559</v>
      </c>
      <c r="I6" s="18">
        <f>I4*I5/100</f>
        <v>496.91840003190003</v>
      </c>
      <c r="J6" s="31">
        <f t="shared" si="1"/>
        <v>104.6144000067158</v>
      </c>
      <c r="K6" s="18">
        <f>K4*K5/100</f>
        <v>519.82633827337065</v>
      </c>
      <c r="L6" s="32">
        <f t="shared" si="2"/>
        <v>104.61</v>
      </c>
      <c r="M6" s="18">
        <f>M4*M5/100</f>
        <v>543.79033246777306</v>
      </c>
      <c r="N6" s="33">
        <f t="shared" si="3"/>
        <v>104.61</v>
      </c>
    </row>
    <row r="7" spans="1:14" s="3" customFormat="1" ht="121.5" customHeight="1">
      <c r="A7" s="6">
        <v>4</v>
      </c>
      <c r="B7" s="16" t="s">
        <v>10</v>
      </c>
      <c r="C7" s="4" t="s">
        <v>25</v>
      </c>
      <c r="D7" s="34">
        <v>0.93400000000000005</v>
      </c>
      <c r="E7" s="29">
        <v>0.97250000000000003</v>
      </c>
      <c r="F7" s="30">
        <f>E7/D7*100</f>
        <v>104.12205567451819</v>
      </c>
      <c r="G7" s="29">
        <v>0.95250000000000001</v>
      </c>
      <c r="H7" s="31">
        <f t="shared" si="0"/>
        <v>97.943444730077118</v>
      </c>
      <c r="I7" s="29">
        <f>G7</f>
        <v>0.95250000000000001</v>
      </c>
      <c r="J7" s="31">
        <f t="shared" si="1"/>
        <v>100</v>
      </c>
      <c r="K7" s="29">
        <f>I7</f>
        <v>0.95250000000000001</v>
      </c>
      <c r="L7" s="32">
        <f t="shared" si="2"/>
        <v>100</v>
      </c>
      <c r="M7" s="29">
        <f>K7</f>
        <v>0.95250000000000001</v>
      </c>
      <c r="N7" s="33">
        <f t="shared" si="3"/>
        <v>100</v>
      </c>
    </row>
    <row r="8" spans="1:14" s="3" customFormat="1" ht="91.5" customHeight="1">
      <c r="A8" s="6">
        <v>5</v>
      </c>
      <c r="B8" s="16" t="s">
        <v>11</v>
      </c>
      <c r="C8" s="4" t="s">
        <v>6</v>
      </c>
      <c r="D8" s="4" t="s">
        <v>5</v>
      </c>
      <c r="E8" s="4" t="s">
        <v>5</v>
      </c>
      <c r="F8" s="30"/>
      <c r="G8" s="18">
        <f>(G4*G5)*G7/100</f>
        <v>452.43750000000006</v>
      </c>
      <c r="H8" s="31"/>
      <c r="I8" s="18">
        <f>(I4*I5)*I7/100</f>
        <v>473.31477603038473</v>
      </c>
      <c r="J8" s="31">
        <f t="shared" si="1"/>
        <v>104.61440000671578</v>
      </c>
      <c r="K8" s="18">
        <f>(K4*K5)*K7/100</f>
        <v>495.13458720538551</v>
      </c>
      <c r="L8" s="32">
        <f t="shared" si="2"/>
        <v>104.61</v>
      </c>
      <c r="M8" s="18">
        <f>(M4*M5)*M7/100</f>
        <v>517.96029167555378</v>
      </c>
      <c r="N8" s="33">
        <f t="shared" si="3"/>
        <v>104.61</v>
      </c>
    </row>
    <row r="9" spans="1:14" s="3" customFormat="1" ht="174.75" customHeight="1">
      <c r="A9" s="6">
        <v>6</v>
      </c>
      <c r="B9" s="21" t="s">
        <v>14</v>
      </c>
      <c r="C9" s="9" t="s">
        <v>22</v>
      </c>
      <c r="D9" s="22" t="s">
        <v>5</v>
      </c>
      <c r="E9" s="22" t="s">
        <v>5</v>
      </c>
      <c r="F9" s="30"/>
      <c r="G9" s="35">
        <v>452</v>
      </c>
      <c r="H9" s="31"/>
      <c r="I9" s="22">
        <f>IF(I8&gt;G6*1.1,G6*1.1,I8)</f>
        <v>473.31477603038473</v>
      </c>
      <c r="J9" s="31">
        <f t="shared" si="1"/>
        <v>104.71565841380193</v>
      </c>
      <c r="K9" s="22">
        <f>IF(K8&gt;I6*1.1,I6*1.1,K8)</f>
        <v>495.13458720538551</v>
      </c>
      <c r="L9" s="32">
        <f t="shared" si="2"/>
        <v>104.61</v>
      </c>
      <c r="M9" s="22">
        <f>IF(M8&gt;K6*1.1,K6*1.1,M8)</f>
        <v>517.96029167555378</v>
      </c>
      <c r="N9" s="33">
        <f t="shared" si="3"/>
        <v>104.61</v>
      </c>
    </row>
    <row r="10" spans="1:14" s="3" customFormat="1" ht="40.5" customHeight="1">
      <c r="A10" s="6">
        <v>7</v>
      </c>
      <c r="B10" s="23" t="s">
        <v>15</v>
      </c>
      <c r="C10" s="4"/>
      <c r="D10" s="20" t="s">
        <v>5</v>
      </c>
      <c r="E10" s="19" t="s">
        <v>5</v>
      </c>
      <c r="F10" s="30"/>
      <c r="G10" s="19">
        <v>0</v>
      </c>
      <c r="H10" s="31"/>
      <c r="I10" s="19">
        <v>0</v>
      </c>
      <c r="J10" s="31"/>
      <c r="K10" s="28">
        <v>0</v>
      </c>
      <c r="L10" s="32"/>
      <c r="M10" s="28">
        <v>0</v>
      </c>
      <c r="N10" s="33"/>
    </row>
    <row r="11" spans="1:14" s="3" customFormat="1" ht="88.5" customHeight="1">
      <c r="A11" s="15">
        <v>8</v>
      </c>
      <c r="B11" s="24" t="s">
        <v>16</v>
      </c>
      <c r="C11" s="14" t="s">
        <v>7</v>
      </c>
      <c r="D11" s="27">
        <v>566</v>
      </c>
      <c r="E11" s="25">
        <v>460</v>
      </c>
      <c r="F11" s="30">
        <f>E11/D11*100</f>
        <v>81.272084805653705</v>
      </c>
      <c r="G11" s="25">
        <f>G9+G10</f>
        <v>452</v>
      </c>
      <c r="H11" s="31">
        <f t="shared" si="0"/>
        <v>98.260869565217391</v>
      </c>
      <c r="I11" s="25">
        <f>I9+I10</f>
        <v>473.31477603038473</v>
      </c>
      <c r="J11" s="31">
        <f t="shared" si="1"/>
        <v>104.71565841380193</v>
      </c>
      <c r="K11" s="25">
        <f>K9+K10</f>
        <v>495.13458720538551</v>
      </c>
      <c r="L11" s="32">
        <f t="shared" si="2"/>
        <v>104.61</v>
      </c>
      <c r="M11" s="25">
        <f>M9+M10</f>
        <v>517.96029167555378</v>
      </c>
      <c r="N11" s="33">
        <f t="shared" si="3"/>
        <v>104.61</v>
      </c>
    </row>
    <row r="12" spans="1:14" s="8" customFormat="1" ht="203.25" hidden="1" customHeight="1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40"/>
      <c r="L12" s="40"/>
    </row>
    <row r="16" spans="1:14">
      <c r="D16" s="2" t="s">
        <v>4</v>
      </c>
    </row>
    <row r="19" spans="4:4">
      <c r="D19" s="38"/>
    </row>
  </sheetData>
  <mergeCells count="2">
    <mergeCell ref="A12:L12"/>
    <mergeCell ref="A1:N1"/>
  </mergeCells>
  <printOptions horizontalCentered="1"/>
  <pageMargins left="0.31496062992125984" right="0.31496062992125984" top="0.35433070866141736" bottom="0.35433070866141736" header="0" footer="0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 с ФЛ</vt:lpstr>
      <vt:lpstr>'ЗН с ФЛ'!Область_печати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Ольга Александровна</dc:creator>
  <cp:lastModifiedBy>TatRub</cp:lastModifiedBy>
  <cp:lastPrinted>2022-10-13T09:12:02Z</cp:lastPrinted>
  <dcterms:created xsi:type="dcterms:W3CDTF">2015-08-28T07:20:59Z</dcterms:created>
  <dcterms:modified xsi:type="dcterms:W3CDTF">2024-11-18T06:15:07Z</dcterms:modified>
</cp:coreProperties>
</file>