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085"/>
  </bookViews>
  <sheets>
    <sheet name="НДФЛ" sheetId="12" r:id="rId1"/>
  </sheets>
  <definedNames>
    <definedName name="_xlnm.Print_Area" localSheetId="0">НДФЛ!$A$1:$R$71</definedName>
  </definedNames>
  <calcPr calcId="125725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0" i="12"/>
  <c r="O70"/>
  <c r="Q71"/>
  <c r="O71"/>
  <c r="R15" l="1"/>
  <c r="P15"/>
  <c r="N15"/>
  <c r="L15"/>
  <c r="R6"/>
  <c r="P6"/>
  <c r="N6"/>
  <c r="L6"/>
  <c r="M12"/>
  <c r="O12" s="1"/>
  <c r="Q12" l="1"/>
  <c r="R12" s="1"/>
  <c r="P12"/>
  <c r="N12"/>
  <c r="I41"/>
  <c r="G41"/>
  <c r="H41" s="1"/>
  <c r="E41"/>
  <c r="F41" s="1"/>
  <c r="D41"/>
  <c r="J41" l="1"/>
  <c r="I13" l="1"/>
  <c r="O8"/>
  <c r="Q8" s="1"/>
  <c r="G69"/>
  <c r="E69"/>
  <c r="D69"/>
  <c r="G62"/>
  <c r="E62"/>
  <c r="F62" s="1"/>
  <c r="D62"/>
  <c r="J15"/>
  <c r="H15"/>
  <c r="F15"/>
  <c r="M9"/>
  <c r="O9" s="1"/>
  <c r="Q9" s="1"/>
  <c r="S57"/>
  <c r="O38"/>
  <c r="Q38" s="1"/>
  <c r="M28"/>
  <c r="O28" s="1"/>
  <c r="Q28" s="1"/>
  <c r="K7"/>
  <c r="M7" s="1"/>
  <c r="K5"/>
  <c r="H62" l="1"/>
  <c r="H69"/>
  <c r="F69"/>
  <c r="K57"/>
  <c r="M5" l="1"/>
  <c r="O5" s="1"/>
  <c r="Q5" s="1"/>
  <c r="S63" l="1"/>
  <c r="K64"/>
  <c r="M64" s="1"/>
  <c r="O64" s="1"/>
  <c r="Q64" s="1"/>
  <c r="Q63" l="1"/>
  <c r="K63"/>
  <c r="M63"/>
  <c r="O63"/>
  <c r="M58"/>
  <c r="M57" s="1"/>
  <c r="O58" l="1"/>
  <c r="P58" s="1"/>
  <c r="R64"/>
  <c r="R65"/>
  <c r="P64"/>
  <c r="P65"/>
  <c r="N64"/>
  <c r="L64"/>
  <c r="L65"/>
  <c r="L63"/>
  <c r="I67"/>
  <c r="I69" s="1"/>
  <c r="M62"/>
  <c r="L57"/>
  <c r="I61"/>
  <c r="R59"/>
  <c r="P59"/>
  <c r="N58"/>
  <c r="N59"/>
  <c r="L59"/>
  <c r="L58"/>
  <c r="K55"/>
  <c r="K45"/>
  <c r="G45"/>
  <c r="R56"/>
  <c r="R54"/>
  <c r="R53"/>
  <c r="P56"/>
  <c r="P54"/>
  <c r="E55"/>
  <c r="K47"/>
  <c r="L47" s="1"/>
  <c r="I53"/>
  <c r="G53"/>
  <c r="E53"/>
  <c r="E50"/>
  <c r="I48"/>
  <c r="G48"/>
  <c r="E32"/>
  <c r="E48"/>
  <c r="E39"/>
  <c r="E45"/>
  <c r="I43"/>
  <c r="G43"/>
  <c r="E43"/>
  <c r="K42"/>
  <c r="R46"/>
  <c r="R44"/>
  <c r="P46"/>
  <c r="P44"/>
  <c r="E37"/>
  <c r="D10"/>
  <c r="D13" s="1"/>
  <c r="D14" s="1"/>
  <c r="I62" l="1"/>
  <c r="J62" s="1"/>
  <c r="I68"/>
  <c r="J69"/>
  <c r="O57"/>
  <c r="Q58"/>
  <c r="K50"/>
  <c r="O62" l="1"/>
  <c r="P62" s="1"/>
  <c r="K62"/>
  <c r="L62" s="1"/>
  <c r="Q57"/>
  <c r="R58"/>
  <c r="I37"/>
  <c r="I17"/>
  <c r="I22"/>
  <c r="I27"/>
  <c r="K36"/>
  <c r="L5"/>
  <c r="G10"/>
  <c r="N62" l="1"/>
  <c r="Q62"/>
  <c r="R62" s="1"/>
  <c r="R60"/>
  <c r="P60"/>
  <c r="R66"/>
  <c r="P66"/>
  <c r="H67" l="1"/>
  <c r="F67"/>
  <c r="N66"/>
  <c r="L66"/>
  <c r="H66"/>
  <c r="F66"/>
  <c r="F65"/>
  <c r="H61"/>
  <c r="F61"/>
  <c r="N60"/>
  <c r="L60"/>
  <c r="J60"/>
  <c r="H60"/>
  <c r="F60"/>
  <c r="J61" l="1"/>
  <c r="L61"/>
  <c r="H65"/>
  <c r="N57" l="1"/>
  <c r="O7" l="1"/>
  <c r="Q7" s="1"/>
  <c r="P57"/>
  <c r="Q55"/>
  <c r="R49"/>
  <c r="R33"/>
  <c r="R28"/>
  <c r="R23"/>
  <c r="R18"/>
  <c r="R9"/>
  <c r="R8"/>
  <c r="R57" l="1"/>
  <c r="J36"/>
  <c r="P23"/>
  <c r="G37"/>
  <c r="P49"/>
  <c r="N49"/>
  <c r="L49"/>
  <c r="L48" l="1"/>
  <c r="P33"/>
  <c r="G32"/>
  <c r="P28"/>
  <c r="P18"/>
  <c r="M48" l="1"/>
  <c r="N48" l="1"/>
  <c r="M47"/>
  <c r="N47" s="1"/>
  <c r="V15"/>
  <c r="O48"/>
  <c r="Q48" l="1"/>
  <c r="Q47" s="1"/>
  <c r="O47"/>
  <c r="R48"/>
  <c r="P47"/>
  <c r="P48"/>
  <c r="Q50" l="1"/>
  <c r="R47"/>
  <c r="P8" l="1"/>
  <c r="O55"/>
  <c r="O50"/>
  <c r="R50" s="1"/>
  <c r="R55" l="1"/>
  <c r="R51"/>
  <c r="G27"/>
  <c r="G22"/>
  <c r="G17"/>
  <c r="N56" l="1"/>
  <c r="L56"/>
  <c r="J56"/>
  <c r="H56"/>
  <c r="F56"/>
  <c r="M55"/>
  <c r="P55" s="1"/>
  <c r="I55"/>
  <c r="G55"/>
  <c r="H55" s="1"/>
  <c r="F55"/>
  <c r="N54"/>
  <c r="L54"/>
  <c r="J54"/>
  <c r="H54"/>
  <c r="F54"/>
  <c r="J53"/>
  <c r="F53"/>
  <c r="H51"/>
  <c r="F51"/>
  <c r="M50"/>
  <c r="I50"/>
  <c r="J51" s="1"/>
  <c r="G50"/>
  <c r="H50" s="1"/>
  <c r="F50"/>
  <c r="J49"/>
  <c r="H49"/>
  <c r="F49"/>
  <c r="H48"/>
  <c r="F48"/>
  <c r="N46"/>
  <c r="L46"/>
  <c r="J46"/>
  <c r="H46"/>
  <c r="F46"/>
  <c r="I45"/>
  <c r="H45"/>
  <c r="F45"/>
  <c r="N44"/>
  <c r="L44"/>
  <c r="J44"/>
  <c r="H44"/>
  <c r="F44"/>
  <c r="H43"/>
  <c r="F43"/>
  <c r="G39"/>
  <c r="F39"/>
  <c r="J38"/>
  <c r="H38"/>
  <c r="F38"/>
  <c r="F37"/>
  <c r="G40" l="1"/>
  <c r="L51"/>
  <c r="L50"/>
  <c r="P50"/>
  <c r="H39"/>
  <c r="L55"/>
  <c r="N50"/>
  <c r="J45"/>
  <c r="H53"/>
  <c r="L45"/>
  <c r="M43"/>
  <c r="N55"/>
  <c r="J55"/>
  <c r="J50"/>
  <c r="E34"/>
  <c r="D34"/>
  <c r="D32"/>
  <c r="E29"/>
  <c r="E30" s="1"/>
  <c r="D29"/>
  <c r="D30" s="1"/>
  <c r="D27"/>
  <c r="E24"/>
  <c r="E25" s="1"/>
  <c r="D24"/>
  <c r="D25" s="1"/>
  <c r="D22"/>
  <c r="E19"/>
  <c r="E20" s="1"/>
  <c r="D19"/>
  <c r="D20" s="1"/>
  <c r="H11"/>
  <c r="D17"/>
  <c r="N18"/>
  <c r="N23"/>
  <c r="N28"/>
  <c r="N33"/>
  <c r="L18"/>
  <c r="L23"/>
  <c r="L28"/>
  <c r="L33"/>
  <c r="J6"/>
  <c r="J18"/>
  <c r="J23"/>
  <c r="J28"/>
  <c r="J33"/>
  <c r="H6"/>
  <c r="H8"/>
  <c r="H12"/>
  <c r="H18"/>
  <c r="H23"/>
  <c r="H28"/>
  <c r="H33"/>
  <c r="F6"/>
  <c r="F8"/>
  <c r="F9"/>
  <c r="F11"/>
  <c r="F12"/>
  <c r="F18"/>
  <c r="F23"/>
  <c r="F28"/>
  <c r="F31"/>
  <c r="F33"/>
  <c r="F25" l="1"/>
  <c r="F20"/>
  <c r="F30"/>
  <c r="D70"/>
  <c r="N43"/>
  <c r="O43"/>
  <c r="M42"/>
  <c r="M45" s="1"/>
  <c r="L43"/>
  <c r="N51"/>
  <c r="P51"/>
  <c r="J43"/>
  <c r="J48"/>
  <c r="L53"/>
  <c r="M53"/>
  <c r="J9"/>
  <c r="F32"/>
  <c r="F34"/>
  <c r="H9"/>
  <c r="D71" l="1"/>
  <c r="N53"/>
  <c r="P53"/>
  <c r="N45"/>
  <c r="Q43"/>
  <c r="O42"/>
  <c r="O45" s="1"/>
  <c r="P45" s="1"/>
  <c r="P43"/>
  <c r="N61"/>
  <c r="N9"/>
  <c r="P9"/>
  <c r="L9"/>
  <c r="I31"/>
  <c r="K32"/>
  <c r="Q42" l="1"/>
  <c r="Q45" s="1"/>
  <c r="R45" s="1"/>
  <c r="R43"/>
  <c r="P61"/>
  <c r="G34"/>
  <c r="H31"/>
  <c r="K31"/>
  <c r="M32"/>
  <c r="I34"/>
  <c r="I35" s="1"/>
  <c r="J31"/>
  <c r="F35"/>
  <c r="R61" l="1"/>
  <c r="M31"/>
  <c r="N31" s="1"/>
  <c r="O32"/>
  <c r="Q32" s="1"/>
  <c r="H34"/>
  <c r="H35"/>
  <c r="J34"/>
  <c r="L31"/>
  <c r="K34"/>
  <c r="J11"/>
  <c r="M34" l="1"/>
  <c r="R32"/>
  <c r="Q31"/>
  <c r="Q34" s="1"/>
  <c r="P32"/>
  <c r="O31"/>
  <c r="J35"/>
  <c r="N34"/>
  <c r="L34"/>
  <c r="L35"/>
  <c r="M11"/>
  <c r="O11" s="1"/>
  <c r="L11"/>
  <c r="R31" l="1"/>
  <c r="P11"/>
  <c r="Q11"/>
  <c r="R11" s="1"/>
  <c r="O34"/>
  <c r="R34" s="1"/>
  <c r="P31"/>
  <c r="N35"/>
  <c r="N11"/>
  <c r="P34" l="1"/>
  <c r="F7"/>
  <c r="E10"/>
  <c r="J8"/>
  <c r="P35" l="1"/>
  <c r="R35"/>
  <c r="E13"/>
  <c r="E14" s="1"/>
  <c r="F10"/>
  <c r="H7"/>
  <c r="N8"/>
  <c r="L8"/>
  <c r="H32"/>
  <c r="E70" l="1"/>
  <c r="E71"/>
  <c r="J7"/>
  <c r="J32"/>
  <c r="F13"/>
  <c r="F70" l="1"/>
  <c r="G13"/>
  <c r="G14" s="1"/>
  <c r="L7"/>
  <c r="L32"/>
  <c r="H5"/>
  <c r="N7" l="1"/>
  <c r="F14"/>
  <c r="I10"/>
  <c r="H10"/>
  <c r="N32"/>
  <c r="K10"/>
  <c r="J5"/>
  <c r="F5"/>
  <c r="P7" l="1"/>
  <c r="R7"/>
  <c r="J10"/>
  <c r="L10"/>
  <c r="H13"/>
  <c r="M10" l="1"/>
  <c r="N5"/>
  <c r="Q10" l="1"/>
  <c r="Q13" s="1"/>
  <c r="R5"/>
  <c r="P5"/>
  <c r="O10"/>
  <c r="H14"/>
  <c r="N10"/>
  <c r="R10" l="1"/>
  <c r="Q14"/>
  <c r="P10"/>
  <c r="O13"/>
  <c r="O14" s="1"/>
  <c r="F16"/>
  <c r="F19"/>
  <c r="E17"/>
  <c r="R13" l="1"/>
  <c r="F17"/>
  <c r="G19"/>
  <c r="G20" s="1"/>
  <c r="H20" l="1"/>
  <c r="R14"/>
  <c r="H17"/>
  <c r="H16"/>
  <c r="H37" l="1"/>
  <c r="J37"/>
  <c r="J17"/>
  <c r="I19"/>
  <c r="I20" s="1"/>
  <c r="H19"/>
  <c r="J20" l="1"/>
  <c r="L36"/>
  <c r="I39"/>
  <c r="L37"/>
  <c r="M37"/>
  <c r="M36" s="1"/>
  <c r="M17"/>
  <c r="K16"/>
  <c r="K19" s="1"/>
  <c r="L17"/>
  <c r="J16"/>
  <c r="J19"/>
  <c r="K20" l="1"/>
  <c r="L20" s="1"/>
  <c r="I40"/>
  <c r="O37"/>
  <c r="Q37" s="1"/>
  <c r="Q36" s="1"/>
  <c r="N36"/>
  <c r="M16"/>
  <c r="M19" s="1"/>
  <c r="O17"/>
  <c r="Q17" s="1"/>
  <c r="J39"/>
  <c r="N17"/>
  <c r="N37"/>
  <c r="L16"/>
  <c r="L19"/>
  <c r="M20" l="1"/>
  <c r="N20" s="1"/>
  <c r="J40"/>
  <c r="R17"/>
  <c r="Q16"/>
  <c r="Q19" s="1"/>
  <c r="Q20" s="1"/>
  <c r="O36"/>
  <c r="P17"/>
  <c r="O16"/>
  <c r="N16"/>
  <c r="P37"/>
  <c r="J12"/>
  <c r="I14"/>
  <c r="N19"/>
  <c r="F21"/>
  <c r="E22"/>
  <c r="F24"/>
  <c r="R16" l="1"/>
  <c r="P36"/>
  <c r="P16"/>
  <c r="O19"/>
  <c r="M13"/>
  <c r="M14" s="1"/>
  <c r="L12"/>
  <c r="K13"/>
  <c r="K14" s="1"/>
  <c r="J14"/>
  <c r="J13"/>
  <c r="F22"/>
  <c r="O20" l="1"/>
  <c r="P20" s="1"/>
  <c r="R20"/>
  <c r="R19"/>
  <c r="P13"/>
  <c r="P19"/>
  <c r="L13"/>
  <c r="N13"/>
  <c r="H22"/>
  <c r="G24"/>
  <c r="G25" s="1"/>
  <c r="H25" l="1"/>
  <c r="P14"/>
  <c r="L14"/>
  <c r="N14"/>
  <c r="I24"/>
  <c r="I25" s="1"/>
  <c r="J22"/>
  <c r="K21"/>
  <c r="H21"/>
  <c r="J25" l="1"/>
  <c r="H24"/>
  <c r="J21"/>
  <c r="M22"/>
  <c r="K24"/>
  <c r="K25" s="1"/>
  <c r="L22"/>
  <c r="L25" l="1"/>
  <c r="M21"/>
  <c r="M24" s="1"/>
  <c r="M25" s="1"/>
  <c r="N25" s="1"/>
  <c r="O22"/>
  <c r="Q22" s="1"/>
  <c r="L21"/>
  <c r="N22"/>
  <c r="J24"/>
  <c r="R22" l="1"/>
  <c r="Q21"/>
  <c r="Q24" s="1"/>
  <c r="Q25" s="1"/>
  <c r="P22"/>
  <c r="O21"/>
  <c r="N21"/>
  <c r="L24"/>
  <c r="R21" l="1"/>
  <c r="P21"/>
  <c r="O24"/>
  <c r="O25" s="1"/>
  <c r="P25" s="1"/>
  <c r="N24"/>
  <c r="F26"/>
  <c r="E27"/>
  <c r="F29"/>
  <c r="R25" l="1"/>
  <c r="R24"/>
  <c r="P24"/>
  <c r="F27"/>
  <c r="F71"/>
  <c r="H27" l="1"/>
  <c r="G29"/>
  <c r="G30" s="1"/>
  <c r="G70" l="1"/>
  <c r="H70" s="1"/>
  <c r="I29"/>
  <c r="I30" s="1"/>
  <c r="J27"/>
  <c r="K26"/>
  <c r="H26"/>
  <c r="I70" l="1"/>
  <c r="J70" s="1"/>
  <c r="I71"/>
  <c r="J30"/>
  <c r="H30"/>
  <c r="G71"/>
  <c r="H71" s="1"/>
  <c r="M27"/>
  <c r="K29"/>
  <c r="K30" s="1"/>
  <c r="L27"/>
  <c r="H29"/>
  <c r="J26"/>
  <c r="L30" l="1"/>
  <c r="J71"/>
  <c r="M26"/>
  <c r="M29" s="1"/>
  <c r="M30" s="1"/>
  <c r="O27"/>
  <c r="Q27" s="1"/>
  <c r="J29"/>
  <c r="L26"/>
  <c r="N27"/>
  <c r="N30" l="1"/>
  <c r="R27"/>
  <c r="Q26"/>
  <c r="Q29" s="1"/>
  <c r="Q30" s="1"/>
  <c r="P27"/>
  <c r="O26"/>
  <c r="N26"/>
  <c r="L29"/>
  <c r="R26" l="1"/>
  <c r="O29"/>
  <c r="O30" s="1"/>
  <c r="P26"/>
  <c r="N29"/>
  <c r="P30" l="1"/>
  <c r="R30"/>
  <c r="R29"/>
  <c r="P29"/>
  <c r="L38" l="1"/>
  <c r="K39"/>
  <c r="K41" s="1"/>
  <c r="L41" l="1"/>
  <c r="K71"/>
  <c r="K40"/>
  <c r="L39"/>
  <c r="R37" l="1"/>
  <c r="R36"/>
  <c r="L40" l="1"/>
  <c r="K69" l="1"/>
  <c r="L69" s="1"/>
  <c r="L67"/>
  <c r="K68"/>
  <c r="N65"/>
  <c r="L68" l="1"/>
  <c r="K70"/>
  <c r="L70" s="1"/>
  <c r="P63"/>
  <c r="O69"/>
  <c r="N63"/>
  <c r="M69" l="1"/>
  <c r="N69" s="1"/>
  <c r="O68"/>
  <c r="P67"/>
  <c r="M68"/>
  <c r="N67"/>
  <c r="R63"/>
  <c r="Q69"/>
  <c r="L71"/>
  <c r="N38"/>
  <c r="M39"/>
  <c r="M41" s="1"/>
  <c r="N41" s="1"/>
  <c r="O39"/>
  <c r="O41" s="1"/>
  <c r="P41" s="1"/>
  <c r="P38"/>
  <c r="P69" l="1"/>
  <c r="R67"/>
  <c r="R69"/>
  <c r="N68"/>
  <c r="P68"/>
  <c r="M40"/>
  <c r="N39"/>
  <c r="P39"/>
  <c r="O40"/>
  <c r="Q39"/>
  <c r="Q41" s="1"/>
  <c r="R41" s="1"/>
  <c r="R38"/>
  <c r="Q68"/>
  <c r="M70" l="1"/>
  <c r="N70" s="1"/>
  <c r="R68"/>
  <c r="R39"/>
  <c r="Q40"/>
  <c r="P40"/>
  <c r="N40"/>
  <c r="M71" l="1"/>
  <c r="N71" s="1"/>
  <c r="R70"/>
  <c r="R40"/>
  <c r="P70"/>
  <c r="R71" l="1"/>
  <c r="P71"/>
</calcChain>
</file>

<file path=xl/sharedStrings.xml><?xml version="1.0" encoding="utf-8"?>
<sst xmlns="http://schemas.openxmlformats.org/spreadsheetml/2006/main" count="169" uniqueCount="97">
  <si>
    <t>№ п.п.</t>
  </si>
  <si>
    <t>Наименование показателя</t>
  </si>
  <si>
    <t>Источники данных</t>
  </si>
  <si>
    <t>ТЕМП, %</t>
  </si>
  <si>
    <t>Сумма налога, подлежащего уплате в бюджет-всего</t>
  </si>
  <si>
    <t>тыс. рублей</t>
  </si>
  <si>
    <t>Ставка налога</t>
  </si>
  <si>
    <t>Общая сумма доходов</t>
  </si>
  <si>
    <t>Фонд заработной платы</t>
  </si>
  <si>
    <t>Сумма налоговых вычетов</t>
  </si>
  <si>
    <t>Общая сумма НДФЛ</t>
  </si>
  <si>
    <t>Фонд заработной платы, тыс. рублей</t>
  </si>
  <si>
    <t>Доля налога в ФЗП</t>
  </si>
  <si>
    <t xml:space="preserve">Сумма НДФЛ (НА), подлежащего к уплате в бюджет </t>
  </si>
  <si>
    <t>стр.6*стр.7 +/- стр.8</t>
  </si>
  <si>
    <t>стр.12/стр.11</t>
  </si>
  <si>
    <t>сумма налога к уплате</t>
  </si>
  <si>
    <t>стр.12+стр.14</t>
  </si>
  <si>
    <t>стр.17/стр.11</t>
  </si>
  <si>
    <t>стр.17+стр.19</t>
  </si>
  <si>
    <t>стр.22/стр.11</t>
  </si>
  <si>
    <t>стр.22+стр.24</t>
  </si>
  <si>
    <t>стр.27/стр.11</t>
  </si>
  <si>
    <t>стр.27+стр.29</t>
  </si>
  <si>
    <t>отчет 1-НМ стр.1150 гр.3</t>
  </si>
  <si>
    <t>отчет 1-НМ стр.1170 гр.3</t>
  </si>
  <si>
    <t>отчет 1-НМ стр.1180 гр.3</t>
  </si>
  <si>
    <t>отчет 1-НМ стр.1190 гр.3</t>
  </si>
  <si>
    <t>НДФЛ НА (КБК 1821010201…)</t>
  </si>
  <si>
    <t>НДФЛ ИП (КБК 1821010202…)</t>
  </si>
  <si>
    <t>НДФЛ ФЛ (КБК 1821010203…)</t>
  </si>
  <si>
    <t>НДФЛ патент (КБК 1821010204…)</t>
  </si>
  <si>
    <t>НДФЛ с прибыли (КБК 1821010205…)</t>
  </si>
  <si>
    <t>НДФЛ в части  суммы налога, превышающей 650 000 рублей, относящейся к части налоговой базы, превышающей 5 000 000 рублей (КБК 1821010208…)</t>
  </si>
  <si>
    <t>отчет 1-НМ стр.1194 гр.3</t>
  </si>
  <si>
    <t>Х</t>
  </si>
  <si>
    <t>НДФЛ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не превышающей 650 000 рублей) (КБК 1821010209...)</t>
  </si>
  <si>
    <t>стр.32/стр.11</t>
  </si>
  <si>
    <t>отчет 1-НМ стр.1195 гр.3</t>
  </si>
  <si>
    <t>стр.37/стр.11</t>
  </si>
  <si>
    <t>НДФЛ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 превышающей 650 000 рублей) (в части суммы налога, не превышающей 650 000 рублей) (КБК 1821010210...)</t>
  </si>
  <si>
    <t>стр.42/стр.11</t>
  </si>
  <si>
    <t>НДФЛ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(КБК 1821010211...)</t>
  </si>
  <si>
    <t>отчет 1-НМ стр.1196 гр.3</t>
  </si>
  <si>
    <t>отчет 1-НМ стр.1197 гр.3</t>
  </si>
  <si>
    <t>стр.47/стр.11</t>
  </si>
  <si>
    <t>Коэффициент, характеризующий динамику налоговых вычетов</t>
  </si>
  <si>
    <t>Коэффициент собираемости</t>
  </si>
  <si>
    <t>Фактор F (+/-)</t>
  </si>
  <si>
    <t>реальный темп роста возвратов по данным ИР РСБ</t>
  </si>
  <si>
    <t>стр.50*долю</t>
  </si>
  <si>
    <t>стр.45*долю</t>
  </si>
  <si>
    <t>стр.40*долю</t>
  </si>
  <si>
    <t xml:space="preserve">стр.35*долю </t>
  </si>
  <si>
    <t xml:space="preserve">стр.30*долю </t>
  </si>
  <si>
    <t xml:space="preserve">стр.25*долю </t>
  </si>
  <si>
    <t xml:space="preserve">стр.20*долю </t>
  </si>
  <si>
    <t xml:space="preserve">стр. 15* долю </t>
  </si>
  <si>
    <t xml:space="preserve">стр.9*доля </t>
  </si>
  <si>
    <t xml:space="preserve">2021 год
</t>
  </si>
  <si>
    <t>2025
прогноз</t>
  </si>
  <si>
    <t>(стр.1-стр 3)*стр.5</t>
  </si>
  <si>
    <t>2026
прогноз</t>
  </si>
  <si>
    <t>отчет 5-НДФЛ, стр.2020</t>
  </si>
  <si>
    <t>отчет 5-НДФЛ стр. 2040/стр. 2030</t>
  </si>
  <si>
    <t xml:space="preserve">2022 год
</t>
  </si>
  <si>
    <t>отчет 1-НМ стр.1199 гр.3</t>
  </si>
  <si>
    <t>отчет 1-НМ стр.1191 гр.3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</si>
  <si>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(КБК 1821010213…)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</si>
  <si>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(КБК 1821010214…)</t>
  </si>
  <si>
    <t xml:space="preserve"> согласно прогнозу СЭР по ВО</t>
  </si>
  <si>
    <t>в том числе в КБО</t>
  </si>
  <si>
    <t>в том числе КБО</t>
  </si>
  <si>
    <t xml:space="preserve">2020 год </t>
  </si>
  <si>
    <t xml:space="preserve">2023 год
</t>
  </si>
  <si>
    <t>2024
оценка</t>
  </si>
  <si>
    <t>2027
прогноз</t>
  </si>
  <si>
    <t>в том числе в бюджет МО</t>
  </si>
  <si>
    <t xml:space="preserve"> согласно прогнозу СЭР по МО</t>
  </si>
  <si>
    <t>Темп роста прибыли прибыльных</t>
  </si>
  <si>
    <t>стр.32+стр.34</t>
  </si>
  <si>
    <t>стр.37+стр.39</t>
  </si>
  <si>
    <t>стр.42+стр.44</t>
  </si>
  <si>
    <t>стр.47+стр.49</t>
  </si>
  <si>
    <t>стр.52+стр.55</t>
  </si>
  <si>
    <t>стр.56*долю</t>
  </si>
  <si>
    <t>Общая сумма доходов, принимаемая налоговыми агентами для расчета налоговой базы за предыдущий период, тыс. рублей</t>
  </si>
  <si>
    <t>отчет 7-НДФЛ (стр. 1070 гр.2)</t>
  </si>
  <si>
    <t>отчет 7-НДФЛ (стр. 1070 гр.5)</t>
  </si>
  <si>
    <t>стр.62*долю</t>
  </si>
  <si>
    <t>стр.58+стр.61</t>
  </si>
  <si>
    <t>35-1</t>
  </si>
  <si>
    <t>62-1</t>
  </si>
  <si>
    <t>стр.9+стр. 15+стр.20+ стр.25+стр. 30+стр.35-1 + стр.40+стр.45+ стр.50+стр.56+стр.62-1</t>
  </si>
  <si>
    <t>стр.10+стр. 16+стр.21+ стр.26+стр. 31+стр.36 + стр.41+стр.46+ стр.51+стр.57+стр.63</t>
  </si>
  <si>
    <t>отчет 5-НДФЛ (строки 1400, 1450, 1460, 1470, 1480, 1500) + отчет 1-ДДК (сумма строк 2031,2041, 2051,2061,2071,2081,2091,2101,2103,2121,2131,2141,2151,2161,2163*13%) (отчет 5-ДДК (сумма строк 1040, 1060, 1080, 1100, 1120, 1140, 1160 *13%)</t>
  </si>
  <si>
    <t>Расчет поступления налога на доходы физических лиц в бюджет муниципального образования Григорьевское (сельское поселение) на 2025 год и на плановый период 2026 - 2027 годов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</si>
</sst>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#,##0.0"/>
    <numFmt numFmtId="166" formatCode="#,##0.00\ &quot;₽&quot;"/>
    <numFmt numFmtId="167" formatCode="#,##0.0000"/>
    <numFmt numFmtId="168" formatCode="0.0000"/>
    <numFmt numFmtId="169" formatCode="0.000000"/>
    <numFmt numFmtId="170" formatCode="#,##0.000000"/>
  </numFmts>
  <fonts count="1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</cellStyleXfs>
  <cellXfs count="8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8" fillId="0" borderId="0" xfId="0" applyFont="1"/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7" fontId="9" fillId="0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right" vertical="center"/>
    </xf>
    <xf numFmtId="167" fontId="1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right" vertical="center"/>
    </xf>
    <xf numFmtId="165" fontId="9" fillId="5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right" vertical="center"/>
    </xf>
    <xf numFmtId="168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 wrapText="1"/>
    </xf>
    <xf numFmtId="170" fontId="1" fillId="0" borderId="1" xfId="0" applyNumberFormat="1" applyFont="1" applyFill="1" applyBorder="1" applyAlignment="1">
      <alignment horizontal="center" vertical="center" wrapText="1"/>
    </xf>
    <xf numFmtId="3" fontId="9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vertical="center" wrapText="1"/>
    </xf>
    <xf numFmtId="3" fontId="9" fillId="5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0" fontId="4" fillId="5" borderId="1" xfId="0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/>
    <xf numFmtId="3" fontId="1" fillId="4" borderId="1" xfId="0" applyNumberFormat="1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horizontal="center" vertical="center" wrapText="1"/>
    </xf>
    <xf numFmtId="167" fontId="8" fillId="0" borderId="0" xfId="0" applyNumberFormat="1" applyFont="1"/>
    <xf numFmtId="168" fontId="2" fillId="0" borderId="0" xfId="0" applyNumberFormat="1" applyFont="1"/>
    <xf numFmtId="3" fontId="8" fillId="0" borderId="0" xfId="0" applyNumberFormat="1" applyFont="1"/>
    <xf numFmtId="0" fontId="6" fillId="6" borderId="1" xfId="0" applyFont="1" applyFill="1" applyBorder="1" applyAlignment="1">
      <alignment horizontal="center" vertical="center"/>
    </xf>
    <xf numFmtId="168" fontId="8" fillId="0" borderId="0" xfId="0" applyNumberFormat="1" applyFont="1"/>
    <xf numFmtId="0" fontId="13" fillId="0" borderId="0" xfId="0" applyFont="1"/>
    <xf numFmtId="168" fontId="13" fillId="0" borderId="0" xfId="0" applyNumberFormat="1" applyFont="1"/>
    <xf numFmtId="4" fontId="1" fillId="4" borderId="1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right" vertical="center" wrapText="1"/>
    </xf>
    <xf numFmtId="165" fontId="9" fillId="4" borderId="0" xfId="0" applyNumberFormat="1" applyFont="1" applyFill="1" applyBorder="1" applyAlignment="1">
      <alignment horizontal="right" vertical="center" wrapText="1"/>
    </xf>
    <xf numFmtId="165" fontId="9" fillId="5" borderId="0" xfId="0" applyNumberFormat="1" applyFont="1" applyFill="1" applyBorder="1" applyAlignment="1">
      <alignment horizontal="right" vertical="center" wrapText="1"/>
    </xf>
    <xf numFmtId="165" fontId="9" fillId="0" borderId="0" xfId="0" applyNumberFormat="1" applyFont="1" applyFill="1" applyBorder="1" applyAlignment="1">
      <alignment horizontal="right" vertical="center" wrapText="1"/>
    </xf>
    <xf numFmtId="3" fontId="9" fillId="5" borderId="0" xfId="0" applyNumberFormat="1" applyFont="1" applyFill="1" applyBorder="1" applyAlignment="1">
      <alignment horizontal="right" vertical="center" wrapText="1"/>
    </xf>
    <xf numFmtId="0" fontId="14" fillId="0" borderId="0" xfId="0" applyFont="1"/>
    <xf numFmtId="0" fontId="9" fillId="0" borderId="2" xfId="0" applyFont="1" applyBorder="1" applyAlignment="1">
      <alignment vertical="center" wrapText="1"/>
    </xf>
    <xf numFmtId="3" fontId="14" fillId="0" borderId="0" xfId="0" applyNumberFormat="1" applyFont="1"/>
    <xf numFmtId="0" fontId="7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2" fillId="0" borderId="0" xfId="0" applyFont="1" applyBorder="1"/>
    <xf numFmtId="3" fontId="2" fillId="0" borderId="0" xfId="0" applyNumberFormat="1" applyFont="1" applyBorder="1"/>
    <xf numFmtId="3" fontId="14" fillId="0" borderId="0" xfId="0" applyNumberFormat="1" applyFont="1" applyBorder="1"/>
    <xf numFmtId="4" fontId="2" fillId="0" borderId="0" xfId="0" applyNumberFormat="1" applyFont="1" applyBorder="1"/>
    <xf numFmtId="0" fontId="10" fillId="0" borderId="3" xfId="0" applyFont="1" applyBorder="1" applyAlignment="1">
      <alignment horizontal="right"/>
    </xf>
    <xf numFmtId="166" fontId="11" fillId="0" borderId="0" xfId="0" applyNumberFormat="1" applyFont="1" applyAlignment="1">
      <alignment horizontal="center" vertical="center" wrapText="1"/>
    </xf>
  </cellXfs>
  <cellStyles count="5">
    <cellStyle name="Обычный" xfId="0" builtinId="0"/>
    <cellStyle name="Обычный 2" xfId="3"/>
    <cellStyle name="Процентный 2" xfId="1"/>
    <cellStyle name="Процентный 3" xfId="4"/>
    <cellStyle name="Финансовый 2" xfId="2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V75"/>
  <sheetViews>
    <sheetView tabSelected="1" zoomScale="70" zoomScaleNormal="70" zoomScaleSheetLayoutView="85" workbookViewId="0">
      <selection sqref="A1:R71"/>
    </sheetView>
  </sheetViews>
  <sheetFormatPr defaultColWidth="8.85546875" defaultRowHeight="15"/>
  <cols>
    <col min="1" max="1" width="6" style="2" customWidth="1"/>
    <col min="2" max="2" width="63.5703125" style="2" customWidth="1"/>
    <col min="3" max="3" width="19.7109375" style="2" customWidth="1"/>
    <col min="4" max="4" width="18" style="2" customWidth="1"/>
    <col min="5" max="5" width="17.85546875" style="2" customWidth="1"/>
    <col min="6" max="6" width="12.28515625" style="77" customWidth="1"/>
    <col min="7" max="7" width="18.5703125" style="2" customWidth="1"/>
    <col min="8" max="8" width="11.5703125" style="2" customWidth="1"/>
    <col min="9" max="9" width="18.28515625" style="2" customWidth="1"/>
    <col min="10" max="10" width="15.7109375" style="2" customWidth="1"/>
    <col min="11" max="11" width="18.85546875" style="2" customWidth="1"/>
    <col min="12" max="12" width="15.85546875" style="2" customWidth="1"/>
    <col min="13" max="13" width="20.140625" style="2" customWidth="1"/>
    <col min="14" max="14" width="11.140625" style="2" customWidth="1"/>
    <col min="15" max="15" width="19" style="2" customWidth="1"/>
    <col min="16" max="16" width="13.5703125" style="2" customWidth="1"/>
    <col min="17" max="17" width="17.85546875" style="2" customWidth="1"/>
    <col min="18" max="18" width="16" style="2" bestFit="1" customWidth="1"/>
    <col min="19" max="20" width="16" style="2" customWidth="1"/>
    <col min="21" max="22" width="14.28515625" style="2" bestFit="1" customWidth="1"/>
    <col min="23" max="16384" width="8.85546875" style="2"/>
  </cols>
  <sheetData>
    <row r="1" spans="1:22" s="8" customFormat="1" ht="60" customHeight="1">
      <c r="A1" s="87" t="s">
        <v>96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</row>
    <row r="2" spans="1:22" ht="15.75">
      <c r="D2" s="6"/>
      <c r="Q2" s="86" t="s">
        <v>5</v>
      </c>
      <c r="R2" s="86"/>
      <c r="S2" s="70"/>
      <c r="T2" s="70"/>
      <c r="U2" s="59"/>
    </row>
    <row r="3" spans="1:22" ht="56.25" customHeight="1">
      <c r="A3" s="1" t="s">
        <v>0</v>
      </c>
      <c r="B3" s="1" t="s">
        <v>1</v>
      </c>
      <c r="C3" s="1" t="s">
        <v>2</v>
      </c>
      <c r="D3" s="1" t="s">
        <v>73</v>
      </c>
      <c r="E3" s="1" t="s">
        <v>59</v>
      </c>
      <c r="F3" s="1" t="s">
        <v>3</v>
      </c>
      <c r="G3" s="1" t="s">
        <v>65</v>
      </c>
      <c r="H3" s="1" t="s">
        <v>3</v>
      </c>
      <c r="I3" s="1" t="s">
        <v>74</v>
      </c>
      <c r="J3" s="1" t="s">
        <v>3</v>
      </c>
      <c r="K3" s="1" t="s">
        <v>75</v>
      </c>
      <c r="L3" s="1" t="s">
        <v>3</v>
      </c>
      <c r="M3" s="1" t="s">
        <v>60</v>
      </c>
      <c r="N3" s="1" t="s">
        <v>3</v>
      </c>
      <c r="O3" s="1" t="s">
        <v>62</v>
      </c>
      <c r="P3" s="1" t="s">
        <v>3</v>
      </c>
      <c r="Q3" s="1" t="s">
        <v>76</v>
      </c>
      <c r="R3" s="1" t="s">
        <v>3</v>
      </c>
      <c r="S3" s="71"/>
      <c r="T3" s="71"/>
    </row>
    <row r="4" spans="1:22" ht="18.75">
      <c r="A4" s="1"/>
      <c r="B4" s="1" t="s">
        <v>28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71"/>
      <c r="T4" s="71"/>
    </row>
    <row r="5" spans="1:22" ht="31.5">
      <c r="A5" s="7">
        <v>1</v>
      </c>
      <c r="B5" s="4" t="s">
        <v>7</v>
      </c>
      <c r="C5" s="5" t="s">
        <v>63</v>
      </c>
      <c r="D5" s="13">
        <v>630560</v>
      </c>
      <c r="E5" s="13">
        <v>674347</v>
      </c>
      <c r="F5" s="10">
        <f t="shared" ref="F5:F35" si="0">E5/D5*100</f>
        <v>106.94414488708451</v>
      </c>
      <c r="G5" s="13">
        <v>723955</v>
      </c>
      <c r="H5" s="10">
        <f>G5/E5*100</f>
        <v>107.35645001757254</v>
      </c>
      <c r="I5" s="13">
        <v>811584</v>
      </c>
      <c r="J5" s="10">
        <f>I5/G5*100</f>
        <v>112.10420537188084</v>
      </c>
      <c r="K5" s="13">
        <f>I5/I6*K6</f>
        <v>1023131.2373290426</v>
      </c>
      <c r="L5" s="10">
        <f>K5/I5*100</f>
        <v>126.06596942880128</v>
      </c>
      <c r="M5" s="13">
        <f>K5/K6*M6</f>
        <v>1160245.1874497184</v>
      </c>
      <c r="N5" s="10">
        <f>M5/K5*100</f>
        <v>113.40140395660497</v>
      </c>
      <c r="O5" s="13">
        <f>M5/M6*O6</f>
        <v>1282074.7903166823</v>
      </c>
      <c r="P5" s="10">
        <f>O5/M5*100</f>
        <v>110.5003325318463</v>
      </c>
      <c r="Q5" s="13">
        <f>O5/O6*Q6</f>
        <v>1388501.3325532067</v>
      </c>
      <c r="R5" s="10">
        <f>Q5/O5*100</f>
        <v>108.30111808143705</v>
      </c>
      <c r="S5" s="72"/>
      <c r="T5" s="72"/>
    </row>
    <row r="6" spans="1:22" ht="31.5">
      <c r="A6" s="7">
        <v>2</v>
      </c>
      <c r="B6" s="4" t="s">
        <v>8</v>
      </c>
      <c r="C6" s="5" t="s">
        <v>78</v>
      </c>
      <c r="D6" s="14">
        <v>15017000</v>
      </c>
      <c r="E6" s="14">
        <v>19791000</v>
      </c>
      <c r="F6" s="10">
        <f t="shared" si="0"/>
        <v>131.7906372777519</v>
      </c>
      <c r="G6" s="14">
        <v>23930000</v>
      </c>
      <c r="H6" s="10">
        <f t="shared" ref="H6:H35" si="1">G6/E6*100</f>
        <v>120.91354656156838</v>
      </c>
      <c r="I6" s="14">
        <v>27346000</v>
      </c>
      <c r="J6" s="10">
        <f t="shared" ref="J6:J35" si="2">I6/G6*100</f>
        <v>114.27496865858755</v>
      </c>
      <c r="K6" s="14">
        <v>34474000</v>
      </c>
      <c r="L6" s="10">
        <f t="shared" ref="L6" si="3">K6/I6*100</f>
        <v>126.06596942880128</v>
      </c>
      <c r="M6" s="14">
        <v>39094000</v>
      </c>
      <c r="N6" s="10">
        <f t="shared" ref="N6" si="4">M6/K6*100</f>
        <v>113.40140395660498</v>
      </c>
      <c r="O6" s="14">
        <v>43199000</v>
      </c>
      <c r="P6" s="10">
        <f t="shared" ref="P6" si="5">O6/M6*100</f>
        <v>110.50033253184633</v>
      </c>
      <c r="Q6" s="14">
        <v>46785000</v>
      </c>
      <c r="R6" s="10">
        <f t="shared" ref="R6" si="6">Q6/O6*100</f>
        <v>108.30111808143708</v>
      </c>
      <c r="S6" s="72"/>
      <c r="T6" s="72"/>
    </row>
    <row r="7" spans="1:22" ht="141.75" customHeight="1">
      <c r="A7" s="42">
        <v>3</v>
      </c>
      <c r="B7" s="4" t="s">
        <v>9</v>
      </c>
      <c r="C7" s="5" t="s">
        <v>95</v>
      </c>
      <c r="D7" s="13">
        <v>22226</v>
      </c>
      <c r="E7" s="13">
        <v>19506</v>
      </c>
      <c r="F7" s="10">
        <f t="shared" si="0"/>
        <v>87.76208044632412</v>
      </c>
      <c r="G7" s="13">
        <v>20377</v>
      </c>
      <c r="H7" s="10">
        <f t="shared" si="1"/>
        <v>104.46529273044192</v>
      </c>
      <c r="I7" s="13">
        <v>21244</v>
      </c>
      <c r="J7" s="10">
        <f t="shared" si="2"/>
        <v>104.25479707513372</v>
      </c>
      <c r="K7" s="13">
        <f>I7*K8</f>
        <v>25161.393599999999</v>
      </c>
      <c r="L7" s="10">
        <f t="shared" ref="L7:L35" si="7">K7/I7*100</f>
        <v>118.43999999999998</v>
      </c>
      <c r="M7" s="13">
        <f>K7*M8</f>
        <v>31451.741999999998</v>
      </c>
      <c r="N7" s="10">
        <f t="shared" ref="N7:N35" si="8">M7/K7*100</f>
        <v>125</v>
      </c>
      <c r="O7" s="13">
        <f>M7*O8</f>
        <v>39314.677499999998</v>
      </c>
      <c r="P7" s="10">
        <f t="shared" ref="P7:P12" si="9">O7/M7*100</f>
        <v>125</v>
      </c>
      <c r="Q7" s="13">
        <f>O7*Q8</f>
        <v>49143.346874999996</v>
      </c>
      <c r="R7" s="10">
        <f t="shared" ref="R7:R12" si="10">Q7/O7*100</f>
        <v>125</v>
      </c>
      <c r="S7" s="72"/>
      <c r="T7" s="72"/>
      <c r="U7" s="6"/>
    </row>
    <row r="8" spans="1:22" ht="63">
      <c r="A8" s="42">
        <v>4</v>
      </c>
      <c r="B8" s="16" t="s">
        <v>46</v>
      </c>
      <c r="C8" s="17" t="s">
        <v>49</v>
      </c>
      <c r="D8" s="38">
        <v>1.1604000000000001</v>
      </c>
      <c r="E8" s="38">
        <v>1.2381</v>
      </c>
      <c r="F8" s="10">
        <f t="shared" si="0"/>
        <v>106.69596690796277</v>
      </c>
      <c r="G8" s="38">
        <v>1.1306</v>
      </c>
      <c r="H8" s="10">
        <f t="shared" si="1"/>
        <v>91.317341087149671</v>
      </c>
      <c r="I8" s="38">
        <v>0.93989999999999996</v>
      </c>
      <c r="J8" s="10">
        <f t="shared" si="2"/>
        <v>83.132849814257909</v>
      </c>
      <c r="K8" s="38">
        <v>1.1843999999999999</v>
      </c>
      <c r="L8" s="10">
        <f t="shared" si="7"/>
        <v>126.01340568145547</v>
      </c>
      <c r="M8" s="38">
        <v>1.25</v>
      </c>
      <c r="N8" s="10">
        <f t="shared" si="8"/>
        <v>105.53866936845662</v>
      </c>
      <c r="O8" s="38">
        <f>M8</f>
        <v>1.25</v>
      </c>
      <c r="P8" s="10">
        <f t="shared" si="9"/>
        <v>100</v>
      </c>
      <c r="Q8" s="38">
        <f>O8</f>
        <v>1.25</v>
      </c>
      <c r="R8" s="10">
        <f t="shared" si="10"/>
        <v>100</v>
      </c>
      <c r="S8" s="72"/>
      <c r="T8" s="72"/>
      <c r="U8" s="63"/>
    </row>
    <row r="9" spans="1:22" ht="31.5">
      <c r="A9" s="42">
        <v>5</v>
      </c>
      <c r="B9" s="16" t="s">
        <v>6</v>
      </c>
      <c r="C9" s="17" t="s">
        <v>64</v>
      </c>
      <c r="D9" s="18">
        <v>13</v>
      </c>
      <c r="E9" s="18">
        <v>12.9999</v>
      </c>
      <c r="F9" s="10">
        <f t="shared" si="0"/>
        <v>99.999230769230778</v>
      </c>
      <c r="G9" s="18">
        <v>12.9968</v>
      </c>
      <c r="H9" s="10">
        <f t="shared" si="1"/>
        <v>99.976153662720478</v>
      </c>
      <c r="I9" s="18">
        <v>13</v>
      </c>
      <c r="J9" s="10">
        <f t="shared" si="2"/>
        <v>100.02462144527884</v>
      </c>
      <c r="K9" s="18">
        <v>12.9984</v>
      </c>
      <c r="L9" s="10">
        <f t="shared" si="7"/>
        <v>99.987692307692313</v>
      </c>
      <c r="M9" s="18">
        <f>K9</f>
        <v>12.9984</v>
      </c>
      <c r="N9" s="10">
        <f t="shared" si="8"/>
        <v>100</v>
      </c>
      <c r="O9" s="18">
        <f>M9</f>
        <v>12.9984</v>
      </c>
      <c r="P9" s="10">
        <f t="shared" si="9"/>
        <v>100</v>
      </c>
      <c r="Q9" s="18">
        <f>O9</f>
        <v>12.9984</v>
      </c>
      <c r="R9" s="10">
        <f t="shared" si="10"/>
        <v>100</v>
      </c>
      <c r="S9" s="72"/>
      <c r="T9" s="72"/>
    </row>
    <row r="10" spans="1:22" ht="34.5" customHeight="1">
      <c r="A10" s="42">
        <v>6</v>
      </c>
      <c r="B10" s="16" t="s">
        <v>4</v>
      </c>
      <c r="C10" s="17" t="s">
        <v>61</v>
      </c>
      <c r="D10" s="19">
        <f>(D5-D7)*D9/100</f>
        <v>79083.42</v>
      </c>
      <c r="E10" s="19">
        <f>(E5-E7)*E9/100</f>
        <v>85128.675159000006</v>
      </c>
      <c r="F10" s="10">
        <f t="shared" si="0"/>
        <v>107.64414988502016</v>
      </c>
      <c r="G10" s="19">
        <f>(G5-G7)*G9/100</f>
        <v>91442.625503999996</v>
      </c>
      <c r="H10" s="10">
        <f t="shared" si="1"/>
        <v>107.41694891081887</v>
      </c>
      <c r="I10" s="19">
        <f>(I5-I7)*I9/100</f>
        <v>102744.2</v>
      </c>
      <c r="J10" s="10">
        <f t="shared" si="2"/>
        <v>112.35919729306727</v>
      </c>
      <c r="K10" s="19">
        <f>(K5-K7)*K9/100</f>
        <v>129720.11216727589</v>
      </c>
      <c r="L10" s="10">
        <f t="shared" si="7"/>
        <v>126.25541117384329</v>
      </c>
      <c r="M10" s="19">
        <f>(M5-M7)*M9/100</f>
        <v>146725.08721333617</v>
      </c>
      <c r="N10" s="10">
        <f t="shared" si="8"/>
        <v>113.10897343669586</v>
      </c>
      <c r="O10" s="19">
        <f>(O5-O7)*O9/100</f>
        <v>161538.93050436364</v>
      </c>
      <c r="P10" s="10">
        <f t="shared" si="9"/>
        <v>110.09632611053648</v>
      </c>
      <c r="Q10" s="19">
        <f>(Q5-Q7)*Q9/100</f>
        <v>174095.10841039603</v>
      </c>
      <c r="R10" s="10">
        <f t="shared" si="10"/>
        <v>107.77284947153541</v>
      </c>
      <c r="S10" s="72"/>
      <c r="T10" s="72"/>
    </row>
    <row r="11" spans="1:22" s="3" customFormat="1" ht="18.75">
      <c r="A11" s="42">
        <v>7</v>
      </c>
      <c r="B11" s="20" t="s">
        <v>47</v>
      </c>
      <c r="C11" s="17"/>
      <c r="D11" s="28">
        <v>1.0503</v>
      </c>
      <c r="E11" s="21">
        <v>0.99760000000000004</v>
      </c>
      <c r="F11" s="10">
        <f t="shared" si="0"/>
        <v>94.982385984956679</v>
      </c>
      <c r="G11" s="21">
        <v>0.8992</v>
      </c>
      <c r="H11" s="10">
        <f t="shared" si="1"/>
        <v>90.136327185244582</v>
      </c>
      <c r="I11" s="21">
        <v>1.0230999999999999</v>
      </c>
      <c r="J11" s="10">
        <f t="shared" si="2"/>
        <v>113.77891459074732</v>
      </c>
      <c r="K11" s="21">
        <v>0.97330000000000005</v>
      </c>
      <c r="L11" s="10">
        <f t="shared" si="7"/>
        <v>95.132440621640129</v>
      </c>
      <c r="M11" s="21">
        <f>K11</f>
        <v>0.97330000000000005</v>
      </c>
      <c r="N11" s="10">
        <f t="shared" si="8"/>
        <v>100</v>
      </c>
      <c r="O11" s="21">
        <f>M11</f>
        <v>0.97330000000000005</v>
      </c>
      <c r="P11" s="10">
        <f t="shared" si="9"/>
        <v>100</v>
      </c>
      <c r="Q11" s="21">
        <f>O11</f>
        <v>0.97330000000000005</v>
      </c>
      <c r="R11" s="10">
        <f t="shared" si="10"/>
        <v>100</v>
      </c>
      <c r="S11" s="72"/>
      <c r="T11" s="72"/>
      <c r="U11" s="62"/>
    </row>
    <row r="12" spans="1:22" s="3" customFormat="1" ht="18.75">
      <c r="A12" s="42">
        <v>8</v>
      </c>
      <c r="B12" s="20" t="s">
        <v>48</v>
      </c>
      <c r="C12" s="17"/>
      <c r="D12" s="12">
        <v>-6871</v>
      </c>
      <c r="E12" s="15">
        <v>-7192</v>
      </c>
      <c r="F12" s="10">
        <f t="shared" si="0"/>
        <v>104.67180905253966</v>
      </c>
      <c r="G12" s="15">
        <v>1141</v>
      </c>
      <c r="H12" s="10">
        <f t="shared" si="1"/>
        <v>-15.864849833147943</v>
      </c>
      <c r="I12" s="15">
        <v>-7750</v>
      </c>
      <c r="J12" s="10">
        <f t="shared" si="2"/>
        <v>-679.22874671340935</v>
      </c>
      <c r="K12" s="15">
        <v>-16804</v>
      </c>
      <c r="L12" s="10">
        <f t="shared" si="7"/>
        <v>216.82580645161292</v>
      </c>
      <c r="M12" s="15">
        <f>K12/K6*M6</f>
        <v>-19055.971920867898</v>
      </c>
      <c r="N12" s="10">
        <f t="shared" si="8"/>
        <v>113.40140395660497</v>
      </c>
      <c r="O12" s="15">
        <f>M12/M6*O6</f>
        <v>-21056.912339734288</v>
      </c>
      <c r="P12" s="10">
        <f t="shared" si="9"/>
        <v>110.5003325318463</v>
      </c>
      <c r="Q12" s="15">
        <f>O12/O6*Q6</f>
        <v>-22804.871497360327</v>
      </c>
      <c r="R12" s="10">
        <f t="shared" si="10"/>
        <v>108.30111808143708</v>
      </c>
      <c r="S12" s="72"/>
      <c r="T12" s="72"/>
      <c r="U12" s="64"/>
    </row>
    <row r="13" spans="1:22" s="3" customFormat="1" ht="37.5">
      <c r="A13" s="53">
        <v>9</v>
      </c>
      <c r="B13" s="22" t="s">
        <v>13</v>
      </c>
      <c r="C13" s="23" t="s">
        <v>14</v>
      </c>
      <c r="D13" s="43">
        <f>D10*D11+D12</f>
        <v>76190.316026</v>
      </c>
      <c r="E13" s="43">
        <f>E10*E11+E12</f>
        <v>77732.366338618405</v>
      </c>
      <c r="F13" s="24">
        <f t="shared" si="0"/>
        <v>102.02394528996597</v>
      </c>
      <c r="G13" s="54">
        <f>G10*G11+G12</f>
        <v>83366.208853196789</v>
      </c>
      <c r="H13" s="24">
        <f t="shared" si="1"/>
        <v>107.24774348182866</v>
      </c>
      <c r="I13" s="54">
        <f>I10*I11+I12</f>
        <v>97367.591019999993</v>
      </c>
      <c r="J13" s="24">
        <f t="shared" si="2"/>
        <v>116.79503285492909</v>
      </c>
      <c r="K13" s="54">
        <f>K10*K11+K12</f>
        <v>109452.58517240963</v>
      </c>
      <c r="L13" s="24">
        <f t="shared" si="7"/>
        <v>112.41172142168669</v>
      </c>
      <c r="M13" s="54">
        <f>M10*M11+M12</f>
        <v>123751.5554638722</v>
      </c>
      <c r="N13" s="24">
        <f t="shared" si="8"/>
        <v>113.06407726134458</v>
      </c>
      <c r="O13" s="54">
        <f>O10*O11+O12</f>
        <v>136168.92872016286</v>
      </c>
      <c r="P13" s="24">
        <f>O13/M13*100</f>
        <v>110.03411489233019</v>
      </c>
      <c r="Q13" s="54">
        <f>Q10*Q11+Q12</f>
        <v>146641.89751847816</v>
      </c>
      <c r="R13" s="24">
        <f>Q13/O13*100</f>
        <v>107.69115898667164</v>
      </c>
      <c r="S13" s="73"/>
      <c r="T13" s="73"/>
    </row>
    <row r="14" spans="1:22" s="3" customFormat="1" ht="18.75">
      <c r="A14" s="55">
        <v>10</v>
      </c>
      <c r="B14" s="31" t="s">
        <v>77</v>
      </c>
      <c r="C14" s="36" t="s">
        <v>58</v>
      </c>
      <c r="D14" s="37">
        <f>D13*0.05</f>
        <v>3809.5158013</v>
      </c>
      <c r="E14" s="37">
        <f>E13*0.05</f>
        <v>3886.6183169309206</v>
      </c>
      <c r="F14" s="34">
        <f t="shared" si="0"/>
        <v>102.02394528996597</v>
      </c>
      <c r="G14" s="37">
        <f>G13*0.05</f>
        <v>4168.3104426598393</v>
      </c>
      <c r="H14" s="34">
        <f t="shared" si="1"/>
        <v>107.24774348182864</v>
      </c>
      <c r="I14" s="37">
        <f>I13*0.05</f>
        <v>4868.379551</v>
      </c>
      <c r="J14" s="34">
        <f t="shared" si="2"/>
        <v>116.79503285492909</v>
      </c>
      <c r="K14" s="37">
        <f>K13*0.05</f>
        <v>5472.6292586204818</v>
      </c>
      <c r="L14" s="34">
        <f t="shared" si="7"/>
        <v>112.41172142168669</v>
      </c>
      <c r="M14" s="37">
        <f>M13*0.05</f>
        <v>6187.5777731936105</v>
      </c>
      <c r="N14" s="34">
        <f t="shared" si="8"/>
        <v>113.06407726134458</v>
      </c>
      <c r="O14" s="37">
        <f>O13*0.05</f>
        <v>6808.4464360081438</v>
      </c>
      <c r="P14" s="34">
        <f>O14/M14*100</f>
        <v>110.03411489233019</v>
      </c>
      <c r="Q14" s="37">
        <f>Q13*0.05</f>
        <v>7332.0948759239081</v>
      </c>
      <c r="R14" s="34">
        <f>Q14/O14*100</f>
        <v>107.69115898667164</v>
      </c>
      <c r="S14" s="74"/>
      <c r="T14" s="74"/>
    </row>
    <row r="15" spans="1:22" s="3" customFormat="1" ht="58.5" customHeight="1">
      <c r="A15" s="44">
        <v>11</v>
      </c>
      <c r="B15" s="11" t="s">
        <v>11</v>
      </c>
      <c r="C15" s="17" t="s">
        <v>78</v>
      </c>
      <c r="D15" s="14">
        <v>15017000</v>
      </c>
      <c r="E15" s="14">
        <v>19791000</v>
      </c>
      <c r="F15" s="10">
        <f t="shared" ref="F15" si="11">E15/D15*100</f>
        <v>131.7906372777519</v>
      </c>
      <c r="G15" s="14">
        <v>23930000</v>
      </c>
      <c r="H15" s="10">
        <f t="shared" ref="H15" si="12">G15/E15*100</f>
        <v>120.91354656156838</v>
      </c>
      <c r="I15" s="14">
        <v>27346000</v>
      </c>
      <c r="J15" s="10">
        <f t="shared" ref="J15" si="13">I15/G15*100</f>
        <v>114.27496865858755</v>
      </c>
      <c r="K15" s="14">
        <v>34474000</v>
      </c>
      <c r="L15" s="10">
        <f t="shared" si="7"/>
        <v>126.06596942880128</v>
      </c>
      <c r="M15" s="14">
        <v>39094000</v>
      </c>
      <c r="N15" s="10">
        <f t="shared" si="8"/>
        <v>113.40140395660498</v>
      </c>
      <c r="O15" s="14">
        <v>43199000</v>
      </c>
      <c r="P15" s="10">
        <f t="shared" ref="P15" si="14">O15/M15*100</f>
        <v>110.50033253184633</v>
      </c>
      <c r="Q15" s="14">
        <v>46785000</v>
      </c>
      <c r="R15" s="10">
        <f t="shared" ref="R15" si="15">Q15/O15*100</f>
        <v>108.30111808143708</v>
      </c>
      <c r="S15" s="72"/>
      <c r="T15" s="72"/>
      <c r="V15" s="3">
        <f>U15*1.079</f>
        <v>0</v>
      </c>
    </row>
    <row r="16" spans="1:22" s="3" customFormat="1" ht="31.5">
      <c r="A16" s="42">
        <v>12</v>
      </c>
      <c r="B16" s="20" t="s">
        <v>29</v>
      </c>
      <c r="C16" s="17" t="s">
        <v>24</v>
      </c>
      <c r="D16" s="15">
        <v>0</v>
      </c>
      <c r="E16" s="15">
        <v>0</v>
      </c>
      <c r="F16" s="10" t="e">
        <f t="shared" si="0"/>
        <v>#DIV/0!</v>
      </c>
      <c r="G16" s="15">
        <v>0</v>
      </c>
      <c r="H16" s="10" t="e">
        <f t="shared" si="1"/>
        <v>#DIV/0!</v>
      </c>
      <c r="I16" s="15">
        <v>0</v>
      </c>
      <c r="J16" s="10" t="e">
        <f t="shared" si="2"/>
        <v>#DIV/0!</v>
      </c>
      <c r="K16" s="15">
        <f>K15*K17</f>
        <v>0</v>
      </c>
      <c r="L16" s="10" t="e">
        <f t="shared" si="7"/>
        <v>#DIV/0!</v>
      </c>
      <c r="M16" s="15">
        <f>M15*M17</f>
        <v>0</v>
      </c>
      <c r="N16" s="10" t="e">
        <f t="shared" si="8"/>
        <v>#DIV/0!</v>
      </c>
      <c r="O16" s="15">
        <f>O15*O17</f>
        <v>0</v>
      </c>
      <c r="P16" s="10" t="e">
        <f t="shared" ref="P16:P19" si="16">O16/M16*100</f>
        <v>#DIV/0!</v>
      </c>
      <c r="Q16" s="15">
        <f>Q15*Q17</f>
        <v>0</v>
      </c>
      <c r="R16" s="10" t="e">
        <f t="shared" ref="R16:R19" si="17">Q16/O16*100</f>
        <v>#DIV/0!</v>
      </c>
      <c r="S16" s="72"/>
      <c r="T16" s="72"/>
    </row>
    <row r="17" spans="1:21" s="3" customFormat="1" ht="18.75">
      <c r="A17" s="42">
        <v>13</v>
      </c>
      <c r="B17" s="20" t="s">
        <v>12</v>
      </c>
      <c r="C17" s="17" t="s">
        <v>15</v>
      </c>
      <c r="D17" s="27">
        <f>D16/D15</f>
        <v>0</v>
      </c>
      <c r="E17" s="27">
        <f>E16/E15</f>
        <v>0</v>
      </c>
      <c r="F17" s="10" t="e">
        <f t="shared" si="0"/>
        <v>#DIV/0!</v>
      </c>
      <c r="G17" s="27">
        <f>G16/G15</f>
        <v>0</v>
      </c>
      <c r="H17" s="10" t="e">
        <f t="shared" si="1"/>
        <v>#DIV/0!</v>
      </c>
      <c r="I17" s="27">
        <f>I16/I15</f>
        <v>0</v>
      </c>
      <c r="J17" s="10" t="e">
        <f t="shared" si="2"/>
        <v>#DIV/0!</v>
      </c>
      <c r="K17" s="21">
        <v>0</v>
      </c>
      <c r="L17" s="10" t="e">
        <f t="shared" si="7"/>
        <v>#DIV/0!</v>
      </c>
      <c r="M17" s="21">
        <f>K17</f>
        <v>0</v>
      </c>
      <c r="N17" s="10" t="e">
        <f t="shared" si="8"/>
        <v>#DIV/0!</v>
      </c>
      <c r="O17" s="21">
        <f>M17</f>
        <v>0</v>
      </c>
      <c r="P17" s="10" t="e">
        <f t="shared" si="16"/>
        <v>#DIV/0!</v>
      </c>
      <c r="Q17" s="21">
        <f>O17</f>
        <v>0</v>
      </c>
      <c r="R17" s="10" t="e">
        <f t="shared" si="17"/>
        <v>#DIV/0!</v>
      </c>
      <c r="S17" s="72"/>
      <c r="T17" s="72"/>
    </row>
    <row r="18" spans="1:21" s="3" customFormat="1" ht="18.75">
      <c r="A18" s="42">
        <v>14</v>
      </c>
      <c r="B18" s="20" t="s">
        <v>48</v>
      </c>
      <c r="C18" s="17"/>
      <c r="D18" s="12"/>
      <c r="E18" s="12"/>
      <c r="F18" s="10" t="e">
        <f t="shared" si="0"/>
        <v>#DIV/0!</v>
      </c>
      <c r="G18" s="12"/>
      <c r="H18" s="10" t="e">
        <f t="shared" si="1"/>
        <v>#DIV/0!</v>
      </c>
      <c r="I18" s="12"/>
      <c r="J18" s="10" t="e">
        <f t="shared" si="2"/>
        <v>#DIV/0!</v>
      </c>
      <c r="K18" s="12"/>
      <c r="L18" s="10" t="e">
        <f t="shared" si="7"/>
        <v>#DIV/0!</v>
      </c>
      <c r="M18" s="12"/>
      <c r="N18" s="10" t="e">
        <f t="shared" si="8"/>
        <v>#DIV/0!</v>
      </c>
      <c r="O18" s="12"/>
      <c r="P18" s="10" t="e">
        <f t="shared" si="16"/>
        <v>#DIV/0!</v>
      </c>
      <c r="Q18" s="12"/>
      <c r="R18" s="10" t="e">
        <f t="shared" si="17"/>
        <v>#DIV/0!</v>
      </c>
      <c r="S18" s="72"/>
      <c r="T18" s="72"/>
    </row>
    <row r="19" spans="1:21" s="3" customFormat="1" ht="18.75">
      <c r="A19" s="40">
        <v>15</v>
      </c>
      <c r="B19" s="25" t="s">
        <v>16</v>
      </c>
      <c r="C19" s="26" t="s">
        <v>17</v>
      </c>
      <c r="D19" s="50">
        <f>D16+D18</f>
        <v>0</v>
      </c>
      <c r="E19" s="50">
        <f>E16+E18</f>
        <v>0</v>
      </c>
      <c r="F19" s="24" t="e">
        <f t="shared" si="0"/>
        <v>#DIV/0!</v>
      </c>
      <c r="G19" s="52">
        <f>G16+G18</f>
        <v>0</v>
      </c>
      <c r="H19" s="24" t="e">
        <f t="shared" si="1"/>
        <v>#DIV/0!</v>
      </c>
      <c r="I19" s="52">
        <f>I16+I18</f>
        <v>0</v>
      </c>
      <c r="J19" s="24" t="e">
        <f t="shared" si="2"/>
        <v>#DIV/0!</v>
      </c>
      <c r="K19" s="52">
        <f>K16+K18</f>
        <v>0</v>
      </c>
      <c r="L19" s="24" t="e">
        <f t="shared" si="7"/>
        <v>#DIV/0!</v>
      </c>
      <c r="M19" s="52">
        <f>M16+M18</f>
        <v>0</v>
      </c>
      <c r="N19" s="24" t="e">
        <f t="shared" si="8"/>
        <v>#DIV/0!</v>
      </c>
      <c r="O19" s="52">
        <f>O16+O18</f>
        <v>0</v>
      </c>
      <c r="P19" s="10" t="e">
        <f t="shared" si="16"/>
        <v>#DIV/0!</v>
      </c>
      <c r="Q19" s="52">
        <f>Q16+Q18</f>
        <v>0</v>
      </c>
      <c r="R19" s="10" t="e">
        <f t="shared" si="17"/>
        <v>#DIV/0!</v>
      </c>
      <c r="S19" s="72"/>
      <c r="T19" s="72"/>
    </row>
    <row r="20" spans="1:21" s="3" customFormat="1" ht="18.75">
      <c r="A20" s="46">
        <v>16</v>
      </c>
      <c r="B20" s="31" t="s">
        <v>77</v>
      </c>
      <c r="C20" s="32" t="s">
        <v>57</v>
      </c>
      <c r="D20" s="51">
        <f>D19*0.05</f>
        <v>0</v>
      </c>
      <c r="E20" s="51">
        <f>E19*0.05</f>
        <v>0</v>
      </c>
      <c r="F20" s="34" t="e">
        <f t="shared" si="0"/>
        <v>#DIV/0!</v>
      </c>
      <c r="G20" s="51">
        <f>G19*0.05</f>
        <v>0</v>
      </c>
      <c r="H20" s="34" t="e">
        <f t="shared" si="1"/>
        <v>#DIV/0!</v>
      </c>
      <c r="I20" s="51">
        <f>I19*0.05</f>
        <v>0</v>
      </c>
      <c r="J20" s="34" t="e">
        <f t="shared" si="2"/>
        <v>#DIV/0!</v>
      </c>
      <c r="K20" s="51">
        <f>K19*0.05</f>
        <v>0</v>
      </c>
      <c r="L20" s="34" t="e">
        <f t="shared" si="7"/>
        <v>#DIV/0!</v>
      </c>
      <c r="M20" s="51">
        <f>M19*0.05</f>
        <v>0</v>
      </c>
      <c r="N20" s="34" t="e">
        <f t="shared" si="8"/>
        <v>#DIV/0!</v>
      </c>
      <c r="O20" s="51">
        <f>O19*0.05</f>
        <v>0</v>
      </c>
      <c r="P20" s="34" t="e">
        <f>O20/M20*100</f>
        <v>#DIV/0!</v>
      </c>
      <c r="Q20" s="51">
        <f>Q19*0.05</f>
        <v>0</v>
      </c>
      <c r="R20" s="34" t="e">
        <f>Q20/O20*100</f>
        <v>#DIV/0!</v>
      </c>
      <c r="S20" s="74"/>
      <c r="T20" s="74"/>
    </row>
    <row r="21" spans="1:21" s="3" customFormat="1" ht="31.5">
      <c r="A21" s="42">
        <v>17</v>
      </c>
      <c r="B21" s="20" t="s">
        <v>30</v>
      </c>
      <c r="C21" s="17" t="s">
        <v>25</v>
      </c>
      <c r="D21" s="15">
        <v>236</v>
      </c>
      <c r="E21" s="15">
        <v>37</v>
      </c>
      <c r="F21" s="10">
        <f t="shared" si="0"/>
        <v>15.677966101694915</v>
      </c>
      <c r="G21" s="15">
        <v>508</v>
      </c>
      <c r="H21" s="10">
        <f t="shared" si="1"/>
        <v>1372.9729729729729</v>
      </c>
      <c r="I21" s="15">
        <v>133</v>
      </c>
      <c r="J21" s="10">
        <f t="shared" si="2"/>
        <v>26.181102362204722</v>
      </c>
      <c r="K21" s="15">
        <f>K15*K22</f>
        <v>167.54364000000001</v>
      </c>
      <c r="L21" s="10">
        <f t="shared" si="7"/>
        <v>125.97266165413534</v>
      </c>
      <c r="M21" s="15">
        <f>M15*M22</f>
        <v>189.99683999999999</v>
      </c>
      <c r="N21" s="10">
        <f t="shared" si="8"/>
        <v>113.40140395660497</v>
      </c>
      <c r="O21" s="15">
        <f>O15*O22</f>
        <v>209.94713999999999</v>
      </c>
      <c r="P21" s="10">
        <f>O21/M21*100</f>
        <v>110.50033253184633</v>
      </c>
      <c r="Q21" s="15">
        <f>Q15*Q22</f>
        <v>227.3751</v>
      </c>
      <c r="R21" s="10">
        <f>Q21/O21*100</f>
        <v>108.30111808143708</v>
      </c>
      <c r="S21" s="72"/>
      <c r="T21" s="72"/>
    </row>
    <row r="22" spans="1:21" s="3" customFormat="1" ht="18.75">
      <c r="A22" s="42">
        <v>18</v>
      </c>
      <c r="B22" s="20" t="s">
        <v>12</v>
      </c>
      <c r="C22" s="17" t="s">
        <v>18</v>
      </c>
      <c r="D22" s="27">
        <f>D21/D15</f>
        <v>1.571552240793767E-5</v>
      </c>
      <c r="E22" s="27">
        <f>E21/E15</f>
        <v>1.8695366580769037E-6</v>
      </c>
      <c r="F22" s="10">
        <f t="shared" si="0"/>
        <v>11.896115251839349</v>
      </c>
      <c r="G22" s="27">
        <f>G21/G15</f>
        <v>2.1228583368157126E-5</v>
      </c>
      <c r="H22" s="10">
        <f t="shared" si="1"/>
        <v>1135.4997119978316</v>
      </c>
      <c r="I22" s="27">
        <f>I21/I15</f>
        <v>4.8635997952168511E-6</v>
      </c>
      <c r="J22" s="10">
        <f t="shared" si="2"/>
        <v>22.910618720381741</v>
      </c>
      <c r="K22" s="21">
        <v>4.8600000000000001E-6</v>
      </c>
      <c r="L22" s="10">
        <f t="shared" si="7"/>
        <v>99.925984962406005</v>
      </c>
      <c r="M22" s="21">
        <f>K22</f>
        <v>4.8600000000000001E-6</v>
      </c>
      <c r="N22" s="10">
        <f t="shared" si="8"/>
        <v>100</v>
      </c>
      <c r="O22" s="21">
        <f>M22</f>
        <v>4.8600000000000001E-6</v>
      </c>
      <c r="P22" s="10">
        <f t="shared" ref="P22:P23" si="18">O22/M22*100</f>
        <v>100</v>
      </c>
      <c r="Q22" s="21">
        <f>O22</f>
        <v>4.8600000000000001E-6</v>
      </c>
      <c r="R22" s="10">
        <f t="shared" ref="R22:R23" si="19">Q22/O22*100</f>
        <v>100</v>
      </c>
      <c r="S22" s="72"/>
      <c r="T22" s="72"/>
      <c r="U22" s="66"/>
    </row>
    <row r="23" spans="1:21" s="3" customFormat="1" ht="18.75">
      <c r="A23" s="42">
        <v>19</v>
      </c>
      <c r="B23" s="20" t="s">
        <v>48</v>
      </c>
      <c r="C23" s="17"/>
      <c r="D23" s="12"/>
      <c r="E23" s="15"/>
      <c r="F23" s="10" t="e">
        <f t="shared" si="0"/>
        <v>#DIV/0!</v>
      </c>
      <c r="G23" s="15"/>
      <c r="H23" s="10" t="e">
        <f t="shared" si="1"/>
        <v>#DIV/0!</v>
      </c>
      <c r="I23" s="15"/>
      <c r="J23" s="10" t="e">
        <f t="shared" si="2"/>
        <v>#DIV/0!</v>
      </c>
      <c r="K23" s="15"/>
      <c r="L23" s="10" t="e">
        <f t="shared" si="7"/>
        <v>#DIV/0!</v>
      </c>
      <c r="M23" s="15"/>
      <c r="N23" s="10" t="e">
        <f t="shared" si="8"/>
        <v>#DIV/0!</v>
      </c>
      <c r="O23" s="15"/>
      <c r="P23" s="10" t="e">
        <f t="shared" si="18"/>
        <v>#DIV/0!</v>
      </c>
      <c r="Q23" s="15"/>
      <c r="R23" s="10" t="e">
        <f t="shared" si="19"/>
        <v>#DIV/0!</v>
      </c>
      <c r="S23" s="72"/>
      <c r="T23" s="72"/>
    </row>
    <row r="24" spans="1:21" s="3" customFormat="1" ht="18.75">
      <c r="A24" s="40">
        <v>20</v>
      </c>
      <c r="B24" s="25" t="s">
        <v>16</v>
      </c>
      <c r="C24" s="26" t="s">
        <v>19</v>
      </c>
      <c r="D24" s="52">
        <f>D21+D23</f>
        <v>236</v>
      </c>
      <c r="E24" s="52">
        <f>E21+E23</f>
        <v>37</v>
      </c>
      <c r="F24" s="24">
        <f t="shared" si="0"/>
        <v>15.677966101694915</v>
      </c>
      <c r="G24" s="52">
        <f>G21+G23</f>
        <v>508</v>
      </c>
      <c r="H24" s="24">
        <f t="shared" si="1"/>
        <v>1372.9729729729729</v>
      </c>
      <c r="I24" s="52">
        <f>I21+I23</f>
        <v>133</v>
      </c>
      <c r="J24" s="24">
        <f t="shared" si="2"/>
        <v>26.181102362204722</v>
      </c>
      <c r="K24" s="52">
        <f>K21+K23</f>
        <v>167.54364000000001</v>
      </c>
      <c r="L24" s="24">
        <f t="shared" si="7"/>
        <v>125.97266165413534</v>
      </c>
      <c r="M24" s="52">
        <f>M21+M23</f>
        <v>189.99683999999999</v>
      </c>
      <c r="N24" s="10">
        <f t="shared" si="8"/>
        <v>113.40140395660497</v>
      </c>
      <c r="O24" s="52">
        <f>O21+O23</f>
        <v>209.94713999999999</v>
      </c>
      <c r="P24" s="10">
        <f>O24/M24*100</f>
        <v>110.50033253184633</v>
      </c>
      <c r="Q24" s="52">
        <f>Q21+Q23</f>
        <v>227.3751</v>
      </c>
      <c r="R24" s="10">
        <f>Q24/O24*100</f>
        <v>108.30111808143708</v>
      </c>
      <c r="S24" s="72"/>
      <c r="T24" s="72"/>
    </row>
    <row r="25" spans="1:21" s="3" customFormat="1" ht="18.75">
      <c r="A25" s="46">
        <v>21</v>
      </c>
      <c r="B25" s="31" t="s">
        <v>77</v>
      </c>
      <c r="C25" s="32" t="s">
        <v>56</v>
      </c>
      <c r="D25" s="51">
        <f>D24*0.05</f>
        <v>11.8</v>
      </c>
      <c r="E25" s="51">
        <f>E24*0.05</f>
        <v>1.85</v>
      </c>
      <c r="F25" s="34">
        <f t="shared" ref="F25" si="20">E25/D25*100</f>
        <v>15.677966101694915</v>
      </c>
      <c r="G25" s="51">
        <f>G24*0.05</f>
        <v>25.400000000000002</v>
      </c>
      <c r="H25" s="34">
        <f t="shared" ref="H25" si="21">G25/E25*100</f>
        <v>1372.9729729729729</v>
      </c>
      <c r="I25" s="51">
        <f>I24*0.05</f>
        <v>6.65</v>
      </c>
      <c r="J25" s="34">
        <f t="shared" ref="J25" si="22">I25/G25*100</f>
        <v>26.181102362204722</v>
      </c>
      <c r="K25" s="51">
        <f>K24*0.05</f>
        <v>8.3771820000000012</v>
      </c>
      <c r="L25" s="34">
        <f t="shared" ref="L25" si="23">K25/I25*100</f>
        <v>125.97266165413534</v>
      </c>
      <c r="M25" s="51">
        <f>M24*0.05</f>
        <v>9.4998419999999992</v>
      </c>
      <c r="N25" s="34">
        <f t="shared" ref="N25" si="24">M25/K25*100</f>
        <v>113.40140395660497</v>
      </c>
      <c r="O25" s="51">
        <f>O24*0.05</f>
        <v>10.497357000000001</v>
      </c>
      <c r="P25" s="34">
        <f>O25/M25*100</f>
        <v>110.50033253184634</v>
      </c>
      <c r="Q25" s="51">
        <f>Q24*0.05</f>
        <v>11.368755</v>
      </c>
      <c r="R25" s="34">
        <f>Q25/O25*100</f>
        <v>108.30111808143705</v>
      </c>
      <c r="S25" s="74"/>
      <c r="T25" s="74"/>
    </row>
    <row r="26" spans="1:21" s="67" customFormat="1" ht="31.5">
      <c r="A26" s="42">
        <v>22</v>
      </c>
      <c r="B26" s="20" t="s">
        <v>31</v>
      </c>
      <c r="C26" s="17" t="s">
        <v>26</v>
      </c>
      <c r="D26" s="15">
        <v>0</v>
      </c>
      <c r="E26" s="15">
        <v>140</v>
      </c>
      <c r="F26" s="10" t="e">
        <f t="shared" si="0"/>
        <v>#DIV/0!</v>
      </c>
      <c r="G26" s="15">
        <v>196</v>
      </c>
      <c r="H26" s="10">
        <f t="shared" si="1"/>
        <v>140</v>
      </c>
      <c r="I26" s="15">
        <v>254</v>
      </c>
      <c r="J26" s="10">
        <f t="shared" si="2"/>
        <v>129.59183673469389</v>
      </c>
      <c r="K26" s="15">
        <f>K15*K27</f>
        <v>301.30275999999998</v>
      </c>
      <c r="L26" s="10">
        <f t="shared" si="7"/>
        <v>118.62313385826771</v>
      </c>
      <c r="M26" s="15">
        <f>M15*M27</f>
        <v>341.68155999999999</v>
      </c>
      <c r="N26" s="10">
        <f t="shared" si="8"/>
        <v>113.40140395660498</v>
      </c>
      <c r="O26" s="15">
        <f>O15*O27</f>
        <v>377.55925999999999</v>
      </c>
      <c r="P26" s="10">
        <f>O26/M26*100</f>
        <v>110.50033253184633</v>
      </c>
      <c r="Q26" s="15">
        <f>Q15*Q27</f>
        <v>408.90089999999998</v>
      </c>
      <c r="R26" s="10">
        <f>Q26/O26*100</f>
        <v>108.30111808143708</v>
      </c>
      <c r="S26" s="72"/>
      <c r="T26" s="72"/>
    </row>
    <row r="27" spans="1:21" s="67" customFormat="1" ht="18.75">
      <c r="A27" s="42">
        <v>23</v>
      </c>
      <c r="B27" s="20" t="s">
        <v>12</v>
      </c>
      <c r="C27" s="17" t="s">
        <v>20</v>
      </c>
      <c r="D27" s="27">
        <f>D26/D15</f>
        <v>0</v>
      </c>
      <c r="E27" s="27">
        <f>E26/E15</f>
        <v>7.0739224900207161E-6</v>
      </c>
      <c r="F27" s="10" t="e">
        <f t="shared" si="0"/>
        <v>#DIV/0!</v>
      </c>
      <c r="G27" s="27">
        <f>G26/G15</f>
        <v>8.1905557877141672E-6</v>
      </c>
      <c r="H27" s="10">
        <f t="shared" si="1"/>
        <v>115.78520685332221</v>
      </c>
      <c r="I27" s="27">
        <f>I26/I15</f>
        <v>9.2883785562787971E-6</v>
      </c>
      <c r="J27" s="10">
        <f t="shared" si="2"/>
        <v>113.40351982232224</v>
      </c>
      <c r="K27" s="21">
        <v>8.7399999999999993E-6</v>
      </c>
      <c r="L27" s="10">
        <f t="shared" si="7"/>
        <v>94.096078740157481</v>
      </c>
      <c r="M27" s="21">
        <f>K27</f>
        <v>8.7399999999999993E-6</v>
      </c>
      <c r="N27" s="10">
        <f t="shared" si="8"/>
        <v>100</v>
      </c>
      <c r="O27" s="21">
        <f>M27</f>
        <v>8.7399999999999993E-6</v>
      </c>
      <c r="P27" s="10">
        <f t="shared" ref="P27:P29" si="25">O27/M27*100</f>
        <v>100</v>
      </c>
      <c r="Q27" s="21">
        <f>O27</f>
        <v>8.7399999999999993E-6</v>
      </c>
      <c r="R27" s="10">
        <f t="shared" ref="R27:R29" si="26">Q27/O27*100</f>
        <v>100</v>
      </c>
      <c r="S27" s="72"/>
      <c r="T27" s="72"/>
      <c r="U27" s="68"/>
    </row>
    <row r="28" spans="1:21" s="67" customFormat="1" ht="18.75">
      <c r="A28" s="42">
        <v>24</v>
      </c>
      <c r="B28" s="20" t="s">
        <v>48</v>
      </c>
      <c r="C28" s="17"/>
      <c r="D28" s="12"/>
      <c r="E28" s="12"/>
      <c r="F28" s="10" t="e">
        <f t="shared" si="0"/>
        <v>#DIV/0!</v>
      </c>
      <c r="G28" s="12"/>
      <c r="H28" s="10" t="e">
        <f t="shared" si="1"/>
        <v>#DIV/0!</v>
      </c>
      <c r="I28" s="12"/>
      <c r="J28" s="10" t="e">
        <f t="shared" si="2"/>
        <v>#DIV/0!</v>
      </c>
      <c r="K28" s="12">
        <v>-68</v>
      </c>
      <c r="L28" s="10" t="e">
        <f t="shared" si="7"/>
        <v>#DIV/0!</v>
      </c>
      <c r="M28" s="12">
        <f>K28/K15*M15</f>
        <v>-77.112954690491392</v>
      </c>
      <c r="N28" s="10">
        <f t="shared" si="8"/>
        <v>113.40140395660498</v>
      </c>
      <c r="O28" s="12">
        <f>M28/M15*O15</f>
        <v>-85.210071358124964</v>
      </c>
      <c r="P28" s="10">
        <f t="shared" si="25"/>
        <v>110.5003325318463</v>
      </c>
      <c r="Q28" s="12">
        <f>O28/O15*Q15</f>
        <v>-92.283459998839703</v>
      </c>
      <c r="R28" s="10">
        <f t="shared" si="26"/>
        <v>108.30111808143708</v>
      </c>
      <c r="S28" s="72"/>
      <c r="T28" s="72"/>
    </row>
    <row r="29" spans="1:21" s="67" customFormat="1" ht="18.75">
      <c r="A29" s="40">
        <v>25</v>
      </c>
      <c r="B29" s="25" t="s">
        <v>16</v>
      </c>
      <c r="C29" s="26" t="s">
        <v>21</v>
      </c>
      <c r="D29" s="52">
        <f>D26+D28</f>
        <v>0</v>
      </c>
      <c r="E29" s="52">
        <f>E26+E28</f>
        <v>140</v>
      </c>
      <c r="F29" s="24" t="e">
        <f t="shared" si="0"/>
        <v>#DIV/0!</v>
      </c>
      <c r="G29" s="52">
        <f>G26+G28</f>
        <v>196</v>
      </c>
      <c r="H29" s="24">
        <f t="shared" si="1"/>
        <v>140</v>
      </c>
      <c r="I29" s="52">
        <f>I26+I28</f>
        <v>254</v>
      </c>
      <c r="J29" s="24">
        <f t="shared" si="2"/>
        <v>129.59183673469389</v>
      </c>
      <c r="K29" s="52">
        <f>K26+K28</f>
        <v>233.30275999999998</v>
      </c>
      <c r="L29" s="24">
        <f t="shared" si="7"/>
        <v>91.851480314960625</v>
      </c>
      <c r="M29" s="52">
        <f>M26+M28</f>
        <v>264.5686053095086</v>
      </c>
      <c r="N29" s="24">
        <f t="shared" si="8"/>
        <v>113.40140395660498</v>
      </c>
      <c r="O29" s="52">
        <f>O26+O28</f>
        <v>292.349188641875</v>
      </c>
      <c r="P29" s="10">
        <f t="shared" si="25"/>
        <v>110.50033253184633</v>
      </c>
      <c r="Q29" s="52">
        <f>Q26+Q28</f>
        <v>316.61744000116028</v>
      </c>
      <c r="R29" s="10">
        <f t="shared" si="26"/>
        <v>108.30111808143708</v>
      </c>
      <c r="S29" s="72"/>
      <c r="T29" s="72"/>
    </row>
    <row r="30" spans="1:21" s="67" customFormat="1" ht="18.75">
      <c r="A30" s="46">
        <v>26</v>
      </c>
      <c r="B30" s="31" t="s">
        <v>77</v>
      </c>
      <c r="C30" s="32" t="s">
        <v>55</v>
      </c>
      <c r="D30" s="51">
        <f>D29*0.03</f>
        <v>0</v>
      </c>
      <c r="E30" s="51">
        <f>E29*0.03</f>
        <v>4.2</v>
      </c>
      <c r="F30" s="34" t="e">
        <f t="shared" ref="F30" si="27">E30/D30*100</f>
        <v>#DIV/0!</v>
      </c>
      <c r="G30" s="51">
        <f>G29*0.03</f>
        <v>5.88</v>
      </c>
      <c r="H30" s="34">
        <f t="shared" ref="H30" si="28">G30/E30*100</f>
        <v>140</v>
      </c>
      <c r="I30" s="51">
        <f>I29*0.03</f>
        <v>7.62</v>
      </c>
      <c r="J30" s="34">
        <f t="shared" ref="J30" si="29">I30/G30*100</f>
        <v>129.59183673469389</v>
      </c>
      <c r="K30" s="51">
        <f>K29*0.03</f>
        <v>6.9990827999999992</v>
      </c>
      <c r="L30" s="34">
        <f t="shared" ref="L30" si="30">K30/I30*100</f>
        <v>91.851480314960625</v>
      </c>
      <c r="M30" s="51">
        <f>M29*0.03</f>
        <v>7.9370581592852574</v>
      </c>
      <c r="N30" s="34">
        <f t="shared" ref="N30" si="31">M30/K30*100</f>
        <v>113.40140395660498</v>
      </c>
      <c r="O30" s="51">
        <f>O29*0.03</f>
        <v>8.7704756592562489</v>
      </c>
      <c r="P30" s="34">
        <f>O30/M30*100</f>
        <v>110.5003325318463</v>
      </c>
      <c r="Q30" s="51">
        <f>Q29*0.03</f>
        <v>9.4985232000348088</v>
      </c>
      <c r="R30" s="34">
        <f>Q30/O30*100</f>
        <v>108.3011180814371</v>
      </c>
      <c r="S30" s="74"/>
      <c r="T30" s="74"/>
    </row>
    <row r="31" spans="1:21" s="3" customFormat="1" ht="31.5">
      <c r="A31" s="42">
        <v>27</v>
      </c>
      <c r="B31" s="20" t="s">
        <v>32</v>
      </c>
      <c r="C31" s="17" t="s">
        <v>27</v>
      </c>
      <c r="D31" s="15"/>
      <c r="E31" s="15"/>
      <c r="F31" s="10" t="e">
        <f t="shared" si="0"/>
        <v>#DIV/0!</v>
      </c>
      <c r="G31" s="15"/>
      <c r="H31" s="10" t="e">
        <f t="shared" si="1"/>
        <v>#DIV/0!</v>
      </c>
      <c r="I31" s="15">
        <f>I15*I32</f>
        <v>0</v>
      </c>
      <c r="J31" s="10" t="e">
        <f t="shared" si="2"/>
        <v>#DIV/0!</v>
      </c>
      <c r="K31" s="15">
        <f>K15*K32</f>
        <v>0</v>
      </c>
      <c r="L31" s="10" t="e">
        <f t="shared" si="7"/>
        <v>#DIV/0!</v>
      </c>
      <c r="M31" s="15">
        <f>M15*M32</f>
        <v>0</v>
      </c>
      <c r="N31" s="10" t="e">
        <f t="shared" si="8"/>
        <v>#DIV/0!</v>
      </c>
      <c r="O31" s="15">
        <f>O15*O32</f>
        <v>0</v>
      </c>
      <c r="P31" s="10" t="e">
        <f>O31/M31*100</f>
        <v>#DIV/0!</v>
      </c>
      <c r="Q31" s="15">
        <f>Q15*Q32</f>
        <v>0</v>
      </c>
      <c r="R31" s="10" t="e">
        <f>Q31/O31*100</f>
        <v>#DIV/0!</v>
      </c>
      <c r="S31" s="72"/>
      <c r="T31" s="72"/>
      <c r="U31" s="67"/>
    </row>
    <row r="32" spans="1:21" s="3" customFormat="1" ht="18.75">
      <c r="A32" s="42">
        <v>28</v>
      </c>
      <c r="B32" s="20" t="s">
        <v>12</v>
      </c>
      <c r="C32" s="17" t="s">
        <v>22</v>
      </c>
      <c r="D32" s="48">
        <f>D31/D15</f>
        <v>0</v>
      </c>
      <c r="E32" s="47">
        <f>E31/E15</f>
        <v>0</v>
      </c>
      <c r="F32" s="10" t="e">
        <f t="shared" si="0"/>
        <v>#DIV/0!</v>
      </c>
      <c r="G32" s="47">
        <f>G31/G15</f>
        <v>0</v>
      </c>
      <c r="H32" s="10" t="e">
        <f t="shared" si="1"/>
        <v>#DIV/0!</v>
      </c>
      <c r="I32" s="47">
        <v>0</v>
      </c>
      <c r="J32" s="10" t="e">
        <f t="shared" si="2"/>
        <v>#DIV/0!</v>
      </c>
      <c r="K32" s="47">
        <f>I32</f>
        <v>0</v>
      </c>
      <c r="L32" s="10" t="e">
        <f t="shared" si="7"/>
        <v>#DIV/0!</v>
      </c>
      <c r="M32" s="47">
        <f>K32</f>
        <v>0</v>
      </c>
      <c r="N32" s="10" t="e">
        <f t="shared" si="8"/>
        <v>#DIV/0!</v>
      </c>
      <c r="O32" s="47">
        <f>M32</f>
        <v>0</v>
      </c>
      <c r="P32" s="10" t="e">
        <f t="shared" ref="P32:P34" si="32">O32/M32*100</f>
        <v>#DIV/0!</v>
      </c>
      <c r="Q32" s="47">
        <f>O32</f>
        <v>0</v>
      </c>
      <c r="R32" s="10" t="e">
        <f t="shared" ref="R32:R34" si="33">Q32/O32*100</f>
        <v>#DIV/0!</v>
      </c>
      <c r="S32" s="72"/>
      <c r="T32" s="72"/>
      <c r="U32" s="67"/>
    </row>
    <row r="33" spans="1:21" s="3" customFormat="1" ht="18.75">
      <c r="A33" s="42">
        <v>29</v>
      </c>
      <c r="B33" s="20" t="s">
        <v>48</v>
      </c>
      <c r="C33" s="17"/>
      <c r="D33" s="12"/>
      <c r="E33" s="12"/>
      <c r="F33" s="10" t="e">
        <f t="shared" si="0"/>
        <v>#DIV/0!</v>
      </c>
      <c r="G33" s="12"/>
      <c r="H33" s="10" t="e">
        <f t="shared" si="1"/>
        <v>#DIV/0!</v>
      </c>
      <c r="I33" s="12"/>
      <c r="J33" s="10" t="e">
        <f t="shared" si="2"/>
        <v>#DIV/0!</v>
      </c>
      <c r="K33" s="12"/>
      <c r="L33" s="10" t="e">
        <f t="shared" si="7"/>
        <v>#DIV/0!</v>
      </c>
      <c r="M33" s="12"/>
      <c r="N33" s="10" t="e">
        <f t="shared" si="8"/>
        <v>#DIV/0!</v>
      </c>
      <c r="O33" s="12"/>
      <c r="P33" s="10" t="e">
        <f t="shared" si="32"/>
        <v>#DIV/0!</v>
      </c>
      <c r="Q33" s="12"/>
      <c r="R33" s="10" t="e">
        <f t="shared" si="33"/>
        <v>#DIV/0!</v>
      </c>
      <c r="S33" s="72"/>
      <c r="T33" s="72"/>
      <c r="U33" s="67"/>
    </row>
    <row r="34" spans="1:21" s="3" customFormat="1" ht="18.75">
      <c r="A34" s="40">
        <v>30</v>
      </c>
      <c r="B34" s="25" t="s">
        <v>16</v>
      </c>
      <c r="C34" s="26" t="s">
        <v>23</v>
      </c>
      <c r="D34" s="52">
        <f>D31+D33</f>
        <v>0</v>
      </c>
      <c r="E34" s="52">
        <f>E31+E33</f>
        <v>0</v>
      </c>
      <c r="F34" s="24" t="e">
        <f t="shared" si="0"/>
        <v>#DIV/0!</v>
      </c>
      <c r="G34" s="52">
        <f>G31+G33</f>
        <v>0</v>
      </c>
      <c r="H34" s="24" t="e">
        <f t="shared" si="1"/>
        <v>#DIV/0!</v>
      </c>
      <c r="I34" s="52">
        <f>I31+I33</f>
        <v>0</v>
      </c>
      <c r="J34" s="24" t="e">
        <f t="shared" si="2"/>
        <v>#DIV/0!</v>
      </c>
      <c r="K34" s="52">
        <f>K31+K33</f>
        <v>0</v>
      </c>
      <c r="L34" s="24" t="e">
        <f t="shared" si="7"/>
        <v>#DIV/0!</v>
      </c>
      <c r="M34" s="52">
        <f>M31+M33</f>
        <v>0</v>
      </c>
      <c r="N34" s="24" t="e">
        <f t="shared" si="8"/>
        <v>#DIV/0!</v>
      </c>
      <c r="O34" s="52">
        <f>O31+O33</f>
        <v>0</v>
      </c>
      <c r="P34" s="10" t="e">
        <f t="shared" si="32"/>
        <v>#DIV/0!</v>
      </c>
      <c r="Q34" s="52">
        <f>Q31+Q33</f>
        <v>0</v>
      </c>
      <c r="R34" s="10" t="e">
        <f t="shared" si="33"/>
        <v>#DIV/0!</v>
      </c>
      <c r="S34" s="72"/>
      <c r="T34" s="72"/>
      <c r="U34" s="67"/>
    </row>
    <row r="35" spans="1:21" s="3" customFormat="1" ht="18.75">
      <c r="A35" s="41">
        <v>31</v>
      </c>
      <c r="B35" s="31" t="s">
        <v>77</v>
      </c>
      <c r="C35" s="32" t="s">
        <v>54</v>
      </c>
      <c r="D35" s="49"/>
      <c r="E35" s="49"/>
      <c r="F35" s="34" t="e">
        <f t="shared" si="0"/>
        <v>#DIV/0!</v>
      </c>
      <c r="G35" s="49"/>
      <c r="H35" s="34" t="e">
        <f t="shared" si="1"/>
        <v>#DIV/0!</v>
      </c>
      <c r="I35" s="49">
        <f>I34*0.2</f>
        <v>0</v>
      </c>
      <c r="J35" s="34" t="e">
        <f t="shared" si="2"/>
        <v>#DIV/0!</v>
      </c>
      <c r="K35" s="49"/>
      <c r="L35" s="34" t="e">
        <f t="shared" si="7"/>
        <v>#DIV/0!</v>
      </c>
      <c r="M35" s="49"/>
      <c r="N35" s="34" t="e">
        <f t="shared" si="8"/>
        <v>#DIV/0!</v>
      </c>
      <c r="O35" s="49"/>
      <c r="P35" s="34" t="e">
        <f>O35/M35*100</f>
        <v>#DIV/0!</v>
      </c>
      <c r="Q35" s="49"/>
      <c r="R35" s="34" t="e">
        <f>Q35/O35*100</f>
        <v>#DIV/0!</v>
      </c>
      <c r="S35" s="74"/>
      <c r="T35" s="74"/>
      <c r="U35" s="67"/>
    </row>
    <row r="36" spans="1:21" s="3" customFormat="1" ht="75">
      <c r="A36" s="39">
        <v>32</v>
      </c>
      <c r="B36" s="11" t="s">
        <v>33</v>
      </c>
      <c r="C36" s="17" t="s">
        <v>34</v>
      </c>
      <c r="D36" s="12" t="s">
        <v>35</v>
      </c>
      <c r="E36" s="12">
        <v>2</v>
      </c>
      <c r="F36" s="35"/>
      <c r="G36" s="15">
        <v>529</v>
      </c>
      <c r="H36" s="35"/>
      <c r="I36" s="15">
        <v>848</v>
      </c>
      <c r="J36" s="35">
        <f>I36/G36*100</f>
        <v>160.30245746691872</v>
      </c>
      <c r="K36" s="15">
        <f>K15*K37</f>
        <v>1069.0387400000002</v>
      </c>
      <c r="L36" s="35">
        <f>K36/I36*100</f>
        <v>126.06588915094341</v>
      </c>
      <c r="M36" s="15">
        <f>M15*M37</f>
        <v>1212.3049400000002</v>
      </c>
      <c r="N36" s="35">
        <f>M36/K36*100</f>
        <v>113.40140395660498</v>
      </c>
      <c r="O36" s="15">
        <f>O15*O37</f>
        <v>1339.6009900000001</v>
      </c>
      <c r="P36" s="35">
        <f>O36/M36*100</f>
        <v>110.5003325318463</v>
      </c>
      <c r="Q36" s="15">
        <f>Q15*Q37</f>
        <v>1450.80285</v>
      </c>
      <c r="R36" s="35">
        <f>Q36/O36*100</f>
        <v>108.30111808143705</v>
      </c>
      <c r="S36" s="75"/>
      <c r="T36" s="75"/>
    </row>
    <row r="37" spans="1:21" s="3" customFormat="1" ht="18.75">
      <c r="A37" s="39">
        <v>33</v>
      </c>
      <c r="B37" s="20" t="s">
        <v>12</v>
      </c>
      <c r="C37" s="17" t="s">
        <v>37</v>
      </c>
      <c r="D37" s="29" t="s">
        <v>35</v>
      </c>
      <c r="E37" s="27">
        <f>E36/E15</f>
        <v>1.0105603557172452E-7</v>
      </c>
      <c r="F37" s="10" t="e">
        <f>E37/D37*100</f>
        <v>#VALUE!</v>
      </c>
      <c r="G37" s="27">
        <f>G36/G15</f>
        <v>2.2106142916840785E-5</v>
      </c>
      <c r="H37" s="10">
        <f t="shared" ref="H37:H39" si="34">G37/E37*100</f>
        <v>21875.133723359799</v>
      </c>
      <c r="I37" s="27">
        <f>I36/I15</f>
        <v>3.101001974694654E-5</v>
      </c>
      <c r="J37" s="10">
        <f t="shared" ref="J37:J41" si="35">I37/G37*100</f>
        <v>140.2778398004595</v>
      </c>
      <c r="K37" s="27">
        <v>3.1010000000000003E-5</v>
      </c>
      <c r="L37" s="10">
        <f t="shared" ref="L37:L41" si="36">K37/I37*100</f>
        <v>99.999936320754728</v>
      </c>
      <c r="M37" s="27">
        <f>K37</f>
        <v>3.1010000000000003E-5</v>
      </c>
      <c r="N37" s="10">
        <f t="shared" ref="N37:N41" si="37">M37/K37*100</f>
        <v>100</v>
      </c>
      <c r="O37" s="27">
        <f>M37</f>
        <v>3.1010000000000003E-5</v>
      </c>
      <c r="P37" s="35">
        <f t="shared" ref="P37:P38" si="38">O37/M37*100</f>
        <v>100</v>
      </c>
      <c r="Q37" s="27">
        <f>O37</f>
        <v>3.1010000000000003E-5</v>
      </c>
      <c r="R37" s="35">
        <f t="shared" ref="R37:R38" si="39">Q37/O37*100</f>
        <v>100</v>
      </c>
      <c r="S37" s="75"/>
      <c r="T37" s="75"/>
    </row>
    <row r="38" spans="1:21" s="3" customFormat="1" ht="18.75">
      <c r="A38" s="39">
        <v>34</v>
      </c>
      <c r="B38" s="20" t="s">
        <v>48</v>
      </c>
      <c r="C38" s="17"/>
      <c r="D38" s="17" t="s">
        <v>35</v>
      </c>
      <c r="E38" s="17"/>
      <c r="F38" s="10" t="e">
        <f>E38/D38*100</f>
        <v>#VALUE!</v>
      </c>
      <c r="G38" s="12"/>
      <c r="H38" s="10" t="e">
        <f t="shared" si="34"/>
        <v>#DIV/0!</v>
      </c>
      <c r="I38" s="12"/>
      <c r="J38" s="10" t="e">
        <f t="shared" si="35"/>
        <v>#DIV/0!</v>
      </c>
      <c r="K38" s="12">
        <v>-126</v>
      </c>
      <c r="L38" s="10" t="e">
        <f t="shared" si="36"/>
        <v>#DIV/0!</v>
      </c>
      <c r="M38" s="12">
        <v>0</v>
      </c>
      <c r="N38" s="10">
        <f t="shared" si="37"/>
        <v>0</v>
      </c>
      <c r="O38" s="12">
        <f>M38/M15*O15</f>
        <v>0</v>
      </c>
      <c r="P38" s="35" t="e">
        <f t="shared" si="38"/>
        <v>#DIV/0!</v>
      </c>
      <c r="Q38" s="12">
        <f>O38/O15*Q15</f>
        <v>0</v>
      </c>
      <c r="R38" s="35" t="e">
        <f t="shared" si="39"/>
        <v>#DIV/0!</v>
      </c>
      <c r="S38" s="75"/>
      <c r="T38" s="75"/>
    </row>
    <row r="39" spans="1:21" s="3" customFormat="1" ht="18.75">
      <c r="A39" s="40">
        <v>35</v>
      </c>
      <c r="B39" s="25" t="s">
        <v>16</v>
      </c>
      <c r="C39" s="26" t="s">
        <v>80</v>
      </c>
      <c r="D39" s="26">
        <v>0</v>
      </c>
      <c r="E39" s="52">
        <f>E36+E38</f>
        <v>2</v>
      </c>
      <c r="F39" s="24" t="e">
        <f>E39/D39*100</f>
        <v>#DIV/0!</v>
      </c>
      <c r="G39" s="52">
        <f>G36+G38</f>
        <v>529</v>
      </c>
      <c r="H39" s="24">
        <f t="shared" si="34"/>
        <v>26450</v>
      </c>
      <c r="I39" s="52">
        <f>I36+I38</f>
        <v>848</v>
      </c>
      <c r="J39" s="24">
        <f t="shared" si="35"/>
        <v>160.30245746691872</v>
      </c>
      <c r="K39" s="52">
        <f>K36+K38</f>
        <v>943.03874000000019</v>
      </c>
      <c r="L39" s="24">
        <f t="shared" si="36"/>
        <v>111.20739858490569</v>
      </c>
      <c r="M39" s="52">
        <f>M36+M38</f>
        <v>1212.3049400000002</v>
      </c>
      <c r="N39" s="24">
        <f t="shared" si="37"/>
        <v>128.55303696219309</v>
      </c>
      <c r="O39" s="52">
        <f>O36+O38</f>
        <v>1339.6009900000001</v>
      </c>
      <c r="P39" s="24">
        <f>O39/M39*100</f>
        <v>110.5003325318463</v>
      </c>
      <c r="Q39" s="52">
        <f>Q36+Q38</f>
        <v>1450.80285</v>
      </c>
      <c r="R39" s="24">
        <f>Q39/O39*100</f>
        <v>108.30111808143705</v>
      </c>
      <c r="S39" s="73"/>
      <c r="T39" s="73"/>
    </row>
    <row r="40" spans="1:21" s="3" customFormat="1" ht="18.75">
      <c r="A40" s="40" t="s">
        <v>91</v>
      </c>
      <c r="B40" s="25" t="s">
        <v>71</v>
      </c>
      <c r="C40" s="26"/>
      <c r="D40" s="26"/>
      <c r="E40" s="26"/>
      <c r="F40" s="24"/>
      <c r="G40" s="52">
        <f>G39*0.87</f>
        <v>460.23</v>
      </c>
      <c r="H40" s="24"/>
      <c r="I40" s="52">
        <f>I39*0.87</f>
        <v>737.76</v>
      </c>
      <c r="J40" s="24">
        <f t="shared" si="35"/>
        <v>160.30245746691872</v>
      </c>
      <c r="K40" s="52">
        <f>K39*0.87</f>
        <v>820.44370380000021</v>
      </c>
      <c r="L40" s="24">
        <f t="shared" si="36"/>
        <v>111.20739858490569</v>
      </c>
      <c r="M40" s="52">
        <f>M39*0.87</f>
        <v>1054.7052978000002</v>
      </c>
      <c r="N40" s="24">
        <f t="shared" si="37"/>
        <v>128.55303696219306</v>
      </c>
      <c r="O40" s="52">
        <f>O39*0.87</f>
        <v>1165.4528613000002</v>
      </c>
      <c r="P40" s="24">
        <f>O40/M40*100</f>
        <v>110.50033253184633</v>
      </c>
      <c r="Q40" s="52">
        <f>Q39*0.87</f>
        <v>1262.1984795000001</v>
      </c>
      <c r="R40" s="24">
        <f>Q40/O40*100</f>
        <v>108.30111808143705</v>
      </c>
      <c r="S40" s="73"/>
      <c r="T40" s="73"/>
    </row>
    <row r="41" spans="1:21" s="3" customFormat="1" ht="18.75">
      <c r="A41" s="41">
        <v>36</v>
      </c>
      <c r="B41" s="31" t="s">
        <v>77</v>
      </c>
      <c r="C41" s="32" t="s">
        <v>53</v>
      </c>
      <c r="D41" s="51">
        <f>D39*0.05</f>
        <v>0</v>
      </c>
      <c r="E41" s="51">
        <f>E39*0.05</f>
        <v>0.1</v>
      </c>
      <c r="F41" s="34" t="e">
        <f t="shared" ref="F41" si="40">E41/D41*100</f>
        <v>#DIV/0!</v>
      </c>
      <c r="G41" s="51">
        <f>G39*0.05</f>
        <v>26.450000000000003</v>
      </c>
      <c r="H41" s="34">
        <f t="shared" ref="H41" si="41">G41/E41*100</f>
        <v>26450</v>
      </c>
      <c r="I41" s="51">
        <f>I39*0.05</f>
        <v>42.400000000000006</v>
      </c>
      <c r="J41" s="34">
        <f t="shared" si="35"/>
        <v>160.30245746691872</v>
      </c>
      <c r="K41" s="51">
        <f>K39*0.05</f>
        <v>47.151937000000011</v>
      </c>
      <c r="L41" s="34">
        <f t="shared" si="36"/>
        <v>111.20739858490568</v>
      </c>
      <c r="M41" s="51">
        <f>M39*0.05</f>
        <v>60.615247000000011</v>
      </c>
      <c r="N41" s="34">
        <f t="shared" si="37"/>
        <v>128.55303696219309</v>
      </c>
      <c r="O41" s="51">
        <f>O39*0.05</f>
        <v>66.980049500000007</v>
      </c>
      <c r="P41" s="34">
        <f>O41/M41*100</f>
        <v>110.5003325318463</v>
      </c>
      <c r="Q41" s="51">
        <f>Q39*0.05</f>
        <v>72.540142500000002</v>
      </c>
      <c r="R41" s="34">
        <f>Q41/O41*100</f>
        <v>108.30111808143705</v>
      </c>
      <c r="S41" s="74"/>
      <c r="T41" s="74"/>
    </row>
    <row r="42" spans="1:21" s="3" customFormat="1" ht="168.75">
      <c r="A42" s="39">
        <v>37</v>
      </c>
      <c r="B42" s="11" t="s">
        <v>36</v>
      </c>
      <c r="C42" s="17" t="s">
        <v>38</v>
      </c>
      <c r="D42" s="12" t="s">
        <v>35</v>
      </c>
      <c r="E42" s="12"/>
      <c r="F42" s="35"/>
      <c r="G42" s="12"/>
      <c r="H42" s="35"/>
      <c r="I42" s="12"/>
      <c r="J42" s="35"/>
      <c r="K42" s="15">
        <f>K15*K43</f>
        <v>0</v>
      </c>
      <c r="L42" s="35"/>
      <c r="M42" s="15">
        <f>M15*M43</f>
        <v>0</v>
      </c>
      <c r="N42" s="35"/>
      <c r="O42" s="15">
        <f>O15*O43</f>
        <v>0</v>
      </c>
      <c r="P42" s="35"/>
      <c r="Q42" s="15">
        <f>Q15*Q43</f>
        <v>0</v>
      </c>
      <c r="R42" s="35"/>
      <c r="S42" s="75"/>
      <c r="T42" s="75"/>
      <c r="U42" s="67"/>
    </row>
    <row r="43" spans="1:21" s="3" customFormat="1" ht="18.75">
      <c r="A43" s="39">
        <v>38</v>
      </c>
      <c r="B43" s="20" t="s">
        <v>12</v>
      </c>
      <c r="C43" s="17" t="s">
        <v>39</v>
      </c>
      <c r="D43" s="29" t="s">
        <v>35</v>
      </c>
      <c r="E43" s="27">
        <f>E42/E15</f>
        <v>0</v>
      </c>
      <c r="F43" s="35" t="e">
        <f>E43/D43*100</f>
        <v>#VALUE!</v>
      </c>
      <c r="G43" s="27">
        <f>G42/G15</f>
        <v>0</v>
      </c>
      <c r="H43" s="35" t="e">
        <f t="shared" ref="H43:H71" si="42">G43/E43*100</f>
        <v>#DIV/0!</v>
      </c>
      <c r="I43" s="27">
        <f>I42/I15</f>
        <v>0</v>
      </c>
      <c r="J43" s="35" t="e">
        <f t="shared" ref="J43:J70" si="43">I43/G43*100</f>
        <v>#DIV/0!</v>
      </c>
      <c r="K43" s="27"/>
      <c r="L43" s="35" t="e">
        <f t="shared" ref="L43:L71" si="44">K43/I43*100</f>
        <v>#DIV/0!</v>
      </c>
      <c r="M43" s="27">
        <f>K43</f>
        <v>0</v>
      </c>
      <c r="N43" s="35" t="e">
        <f t="shared" ref="N43:N71" si="45">M43/K43*100</f>
        <v>#DIV/0!</v>
      </c>
      <c r="O43" s="27">
        <f>M43</f>
        <v>0</v>
      </c>
      <c r="P43" s="35" t="e">
        <f>O43/M43*100</f>
        <v>#DIV/0!</v>
      </c>
      <c r="Q43" s="27">
        <f>O43</f>
        <v>0</v>
      </c>
      <c r="R43" s="35" t="e">
        <f>Q43/O43*100</f>
        <v>#DIV/0!</v>
      </c>
      <c r="S43" s="75"/>
      <c r="T43" s="75"/>
      <c r="U43" s="67"/>
    </row>
    <row r="44" spans="1:21" s="3" customFormat="1" ht="18.75">
      <c r="A44" s="39">
        <v>39</v>
      </c>
      <c r="B44" s="20" t="s">
        <v>48</v>
      </c>
      <c r="C44" s="17"/>
      <c r="D44" s="17" t="s">
        <v>35</v>
      </c>
      <c r="E44" s="17"/>
      <c r="F44" s="35" t="e">
        <f>E44/D44*100</f>
        <v>#VALUE!</v>
      </c>
      <c r="G44" s="12"/>
      <c r="H44" s="35" t="e">
        <f t="shared" si="42"/>
        <v>#DIV/0!</v>
      </c>
      <c r="I44" s="12"/>
      <c r="J44" s="35" t="e">
        <f t="shared" si="43"/>
        <v>#DIV/0!</v>
      </c>
      <c r="K44" s="12"/>
      <c r="L44" s="35" t="e">
        <f t="shared" si="44"/>
        <v>#DIV/0!</v>
      </c>
      <c r="M44" s="12"/>
      <c r="N44" s="35" t="e">
        <f t="shared" si="45"/>
        <v>#DIV/0!</v>
      </c>
      <c r="O44" s="12"/>
      <c r="P44" s="35" t="e">
        <f>O44/M44*100</f>
        <v>#DIV/0!</v>
      </c>
      <c r="Q44" s="12"/>
      <c r="R44" s="35" t="e">
        <f>Q44/O44*100</f>
        <v>#DIV/0!</v>
      </c>
      <c r="S44" s="75"/>
      <c r="T44" s="75"/>
      <c r="U44" s="67"/>
    </row>
    <row r="45" spans="1:21" s="3" customFormat="1" ht="18.75">
      <c r="A45" s="40">
        <v>40</v>
      </c>
      <c r="B45" s="25" t="s">
        <v>16</v>
      </c>
      <c r="C45" s="26" t="s">
        <v>81</v>
      </c>
      <c r="D45" s="26">
        <v>0</v>
      </c>
      <c r="E45" s="26">
        <f>E42+E44</f>
        <v>0</v>
      </c>
      <c r="F45" s="24" t="e">
        <f>E45/D45*100</f>
        <v>#DIV/0!</v>
      </c>
      <c r="G45" s="69">
        <f>G42+G44</f>
        <v>0</v>
      </c>
      <c r="H45" s="24" t="e">
        <f t="shared" si="42"/>
        <v>#DIV/0!</v>
      </c>
      <c r="I45" s="26">
        <f>I42+I44</f>
        <v>0</v>
      </c>
      <c r="J45" s="24" t="e">
        <f t="shared" si="43"/>
        <v>#DIV/0!</v>
      </c>
      <c r="K45" s="69">
        <f>K42+K44</f>
        <v>0</v>
      </c>
      <c r="L45" s="24" t="e">
        <f t="shared" si="44"/>
        <v>#DIV/0!</v>
      </c>
      <c r="M45" s="26">
        <f>M42+M44</f>
        <v>0</v>
      </c>
      <c r="N45" s="24" t="e">
        <f t="shared" si="45"/>
        <v>#DIV/0!</v>
      </c>
      <c r="O45" s="26">
        <f>O42+O44</f>
        <v>0</v>
      </c>
      <c r="P45" s="24" t="e">
        <f>O45/M45*100</f>
        <v>#DIV/0!</v>
      </c>
      <c r="Q45" s="26">
        <f>Q42+Q44</f>
        <v>0</v>
      </c>
      <c r="R45" s="24" t="e">
        <f>Q45/O45*100</f>
        <v>#DIV/0!</v>
      </c>
      <c r="S45" s="73"/>
      <c r="T45" s="73"/>
      <c r="U45" s="67"/>
    </row>
    <row r="46" spans="1:21" s="3" customFormat="1" ht="18.75">
      <c r="A46" s="41">
        <v>41</v>
      </c>
      <c r="B46" s="31" t="s">
        <v>77</v>
      </c>
      <c r="C46" s="32" t="s">
        <v>52</v>
      </c>
      <c r="D46" s="32">
        <v>0</v>
      </c>
      <c r="E46" s="32"/>
      <c r="F46" s="34" t="e">
        <f>E46/D46*100</f>
        <v>#DIV/0!</v>
      </c>
      <c r="G46" s="33"/>
      <c r="H46" s="34" t="e">
        <f t="shared" si="42"/>
        <v>#DIV/0!</v>
      </c>
      <c r="I46" s="33"/>
      <c r="J46" s="34" t="e">
        <f t="shared" si="43"/>
        <v>#DIV/0!</v>
      </c>
      <c r="K46" s="33"/>
      <c r="L46" s="34" t="e">
        <f t="shared" si="44"/>
        <v>#DIV/0!</v>
      </c>
      <c r="M46" s="33"/>
      <c r="N46" s="34" t="e">
        <f t="shared" si="45"/>
        <v>#DIV/0!</v>
      </c>
      <c r="O46" s="33"/>
      <c r="P46" s="34" t="e">
        <f>O46/M46*100</f>
        <v>#DIV/0!</v>
      </c>
      <c r="Q46" s="33"/>
      <c r="R46" s="34" t="e">
        <f>Q46/O46*100</f>
        <v>#DIV/0!</v>
      </c>
      <c r="S46" s="74"/>
      <c r="T46" s="74"/>
      <c r="U46" s="67"/>
    </row>
    <row r="47" spans="1:21" s="3" customFormat="1" ht="206.25">
      <c r="A47" s="39">
        <v>42</v>
      </c>
      <c r="B47" s="11" t="s">
        <v>40</v>
      </c>
      <c r="C47" s="17" t="s">
        <v>43</v>
      </c>
      <c r="D47" s="12" t="s">
        <v>35</v>
      </c>
      <c r="E47" s="12"/>
      <c r="F47" s="35"/>
      <c r="G47" s="12"/>
      <c r="H47" s="35"/>
      <c r="I47" s="12"/>
      <c r="J47" s="35"/>
      <c r="K47" s="15">
        <f>K15*K48</f>
        <v>0</v>
      </c>
      <c r="L47" s="35" t="e">
        <f>K47/I47*100</f>
        <v>#DIV/0!</v>
      </c>
      <c r="M47" s="15">
        <f>M15*M48</f>
        <v>0</v>
      </c>
      <c r="N47" s="35" t="e">
        <f>M47/K47*100</f>
        <v>#DIV/0!</v>
      </c>
      <c r="O47" s="15">
        <f>O15*O48</f>
        <v>0</v>
      </c>
      <c r="P47" s="35" t="e">
        <f>O47/M47*100</f>
        <v>#DIV/0!</v>
      </c>
      <c r="Q47" s="15">
        <f>Q15*Q48</f>
        <v>0</v>
      </c>
      <c r="R47" s="35" t="e">
        <f>Q47/O47*100</f>
        <v>#DIV/0!</v>
      </c>
      <c r="S47" s="75"/>
      <c r="T47" s="75"/>
      <c r="U47" s="67"/>
    </row>
    <row r="48" spans="1:21" s="3" customFormat="1" ht="18.75">
      <c r="A48" s="39">
        <v>43</v>
      </c>
      <c r="B48" s="20" t="s">
        <v>12</v>
      </c>
      <c r="C48" s="17" t="s">
        <v>41</v>
      </c>
      <c r="D48" s="29" t="s">
        <v>35</v>
      </c>
      <c r="E48" s="27">
        <f>E47/E15</f>
        <v>0</v>
      </c>
      <c r="F48" s="35" t="e">
        <f>E48/D48*100</f>
        <v>#VALUE!</v>
      </c>
      <c r="G48" s="27">
        <f>G47/G15</f>
        <v>0</v>
      </c>
      <c r="H48" s="35" t="e">
        <f t="shared" ref="H48:H51" si="46">G48/E48*100</f>
        <v>#DIV/0!</v>
      </c>
      <c r="I48" s="27">
        <f>I47/I15</f>
        <v>0</v>
      </c>
      <c r="J48" s="35" t="e">
        <f t="shared" ref="J48:J51" si="47">I48/G48*100</f>
        <v>#DIV/0!</v>
      </c>
      <c r="K48" s="27"/>
      <c r="L48" s="35" t="e">
        <f t="shared" ref="L48:L49" si="48">K48/I48*100</f>
        <v>#DIV/0!</v>
      </c>
      <c r="M48" s="27">
        <f>K48</f>
        <v>0</v>
      </c>
      <c r="N48" s="35" t="e">
        <f t="shared" ref="N48:N49" si="49">M48/K48*100</f>
        <v>#DIV/0!</v>
      </c>
      <c r="O48" s="27">
        <f>M48</f>
        <v>0</v>
      </c>
      <c r="P48" s="35" t="e">
        <f t="shared" ref="P48:P49" si="50">O48/M48*100</f>
        <v>#DIV/0!</v>
      </c>
      <c r="Q48" s="27">
        <f>O48</f>
        <v>0</v>
      </c>
      <c r="R48" s="35" t="e">
        <f t="shared" ref="R48:R49" si="51">Q48/O48*100</f>
        <v>#DIV/0!</v>
      </c>
      <c r="S48" s="75"/>
      <c r="T48" s="75"/>
    </row>
    <row r="49" spans="1:20" s="3" customFormat="1" ht="18.75">
      <c r="A49" s="39">
        <v>44</v>
      </c>
      <c r="B49" s="20" t="s">
        <v>48</v>
      </c>
      <c r="C49" s="17"/>
      <c r="D49" s="17" t="s">
        <v>35</v>
      </c>
      <c r="E49" s="17"/>
      <c r="F49" s="35" t="e">
        <f>E49/D49*100</f>
        <v>#VALUE!</v>
      </c>
      <c r="G49" s="12"/>
      <c r="H49" s="35" t="e">
        <f t="shared" si="46"/>
        <v>#DIV/0!</v>
      </c>
      <c r="I49" s="12"/>
      <c r="J49" s="35" t="e">
        <f t="shared" si="47"/>
        <v>#DIV/0!</v>
      </c>
      <c r="K49" s="12"/>
      <c r="L49" s="35" t="e">
        <f t="shared" si="48"/>
        <v>#DIV/0!</v>
      </c>
      <c r="M49" s="12"/>
      <c r="N49" s="35" t="e">
        <f t="shared" si="49"/>
        <v>#DIV/0!</v>
      </c>
      <c r="O49" s="12"/>
      <c r="P49" s="35" t="e">
        <f t="shared" si="50"/>
        <v>#DIV/0!</v>
      </c>
      <c r="Q49" s="12"/>
      <c r="R49" s="35" t="e">
        <f t="shared" si="51"/>
        <v>#DIV/0!</v>
      </c>
      <c r="S49" s="75"/>
      <c r="T49" s="75"/>
    </row>
    <row r="50" spans="1:20" s="3" customFormat="1" ht="18.75">
      <c r="A50" s="40">
        <v>45</v>
      </c>
      <c r="B50" s="25" t="s">
        <v>16</v>
      </c>
      <c r="C50" s="26" t="s">
        <v>82</v>
      </c>
      <c r="D50" s="26">
        <v>0</v>
      </c>
      <c r="E50" s="26">
        <f>E47+E49</f>
        <v>0</v>
      </c>
      <c r="F50" s="24" t="e">
        <f>E50/D50*100</f>
        <v>#DIV/0!</v>
      </c>
      <c r="G50" s="26">
        <f>G47+G49</f>
        <v>0</v>
      </c>
      <c r="H50" s="24" t="e">
        <f t="shared" si="46"/>
        <v>#DIV/0!</v>
      </c>
      <c r="I50" s="26">
        <f>I47+I49</f>
        <v>0</v>
      </c>
      <c r="J50" s="24" t="e">
        <f t="shared" si="47"/>
        <v>#DIV/0!</v>
      </c>
      <c r="K50" s="45">
        <f>K47+K49</f>
        <v>0</v>
      </c>
      <c r="L50" s="24" t="e">
        <f>K50/I50*100</f>
        <v>#DIV/0!</v>
      </c>
      <c r="M50" s="45">
        <f>M47+M49</f>
        <v>0</v>
      </c>
      <c r="N50" s="24" t="e">
        <f t="shared" ref="N50:N51" si="52">M50/K50*100</f>
        <v>#DIV/0!</v>
      </c>
      <c r="O50" s="45">
        <f>O47+O49</f>
        <v>0</v>
      </c>
      <c r="P50" s="24" t="e">
        <f>O50/M50*100</f>
        <v>#DIV/0!</v>
      </c>
      <c r="Q50" s="45">
        <f>Q47+Q49</f>
        <v>0</v>
      </c>
      <c r="R50" s="24" t="e">
        <f>Q50/O50*100</f>
        <v>#DIV/0!</v>
      </c>
      <c r="S50" s="73"/>
      <c r="T50" s="73"/>
    </row>
    <row r="51" spans="1:20" s="3" customFormat="1" ht="18.75">
      <c r="A51" s="41">
        <v>46</v>
      </c>
      <c r="B51" s="31" t="s">
        <v>77</v>
      </c>
      <c r="C51" s="32" t="s">
        <v>51</v>
      </c>
      <c r="D51" s="32">
        <v>0</v>
      </c>
      <c r="E51" s="32"/>
      <c r="F51" s="34" t="e">
        <f>E51/D51*100</f>
        <v>#DIV/0!</v>
      </c>
      <c r="G51" s="33"/>
      <c r="H51" s="34" t="e">
        <f t="shared" si="46"/>
        <v>#DIV/0!</v>
      </c>
      <c r="I51" s="49"/>
      <c r="J51" s="34" t="e">
        <f t="shared" si="47"/>
        <v>#DIV/0!</v>
      </c>
      <c r="K51" s="49"/>
      <c r="L51" s="34" t="e">
        <f t="shared" ref="L51" si="53">K51/I51*100</f>
        <v>#DIV/0!</v>
      </c>
      <c r="M51" s="49"/>
      <c r="N51" s="34" t="e">
        <f t="shared" si="52"/>
        <v>#DIV/0!</v>
      </c>
      <c r="O51" s="49"/>
      <c r="P51" s="58" t="e">
        <f>O51/M51*100</f>
        <v>#DIV/0!</v>
      </c>
      <c r="Q51" s="49"/>
      <c r="R51" s="58" t="e">
        <f>Q51/O51*100</f>
        <v>#DIV/0!</v>
      </c>
      <c r="S51" s="76"/>
      <c r="T51" s="76"/>
    </row>
    <row r="52" spans="1:20" s="3" customFormat="1" ht="168.75">
      <c r="A52" s="39">
        <v>47</v>
      </c>
      <c r="B52" s="11" t="s">
        <v>42</v>
      </c>
      <c r="C52" s="17" t="s">
        <v>44</v>
      </c>
      <c r="D52" s="12" t="s">
        <v>35</v>
      </c>
      <c r="E52" s="12"/>
      <c r="F52" s="35"/>
      <c r="G52" s="12"/>
      <c r="H52" s="35"/>
      <c r="I52" s="12"/>
      <c r="J52" s="35"/>
      <c r="K52" s="12"/>
      <c r="L52" s="35"/>
      <c r="M52" s="12"/>
      <c r="N52" s="35"/>
      <c r="O52" s="12"/>
      <c r="P52" s="35"/>
      <c r="Q52" s="12"/>
      <c r="R52" s="35"/>
      <c r="S52" s="75"/>
      <c r="T52" s="75"/>
    </row>
    <row r="53" spans="1:20" s="3" customFormat="1" ht="18.75">
      <c r="A53" s="39">
        <v>48</v>
      </c>
      <c r="B53" s="20" t="s">
        <v>12</v>
      </c>
      <c r="C53" s="17" t="s">
        <v>45</v>
      </c>
      <c r="D53" s="29" t="s">
        <v>35</v>
      </c>
      <c r="E53" s="29">
        <f>E52/E15</f>
        <v>0</v>
      </c>
      <c r="F53" s="35" t="e">
        <f t="shared" ref="F53:F71" si="54">E53/D53*100</f>
        <v>#VALUE!</v>
      </c>
      <c r="G53" s="29">
        <f>G52/G15</f>
        <v>0</v>
      </c>
      <c r="H53" s="35" t="e">
        <f t="shared" ref="H53:H56" si="55">G53/E53*100</f>
        <v>#DIV/0!</v>
      </c>
      <c r="I53" s="29">
        <f>I52/I15</f>
        <v>0</v>
      </c>
      <c r="J53" s="35" t="e">
        <f t="shared" ref="J53:J56" si="56">I53/G53*100</f>
        <v>#DIV/0!</v>
      </c>
      <c r="K53" s="29"/>
      <c r="L53" s="35" t="e">
        <f t="shared" ref="L53:L56" si="57">K53/I53*100</f>
        <v>#DIV/0!</v>
      </c>
      <c r="M53" s="27">
        <f>K53</f>
        <v>0</v>
      </c>
      <c r="N53" s="35" t="e">
        <f t="shared" ref="N53:N56" si="58">M53/K53*100</f>
        <v>#DIV/0!</v>
      </c>
      <c r="O53" s="27">
        <v>0</v>
      </c>
      <c r="P53" s="35" t="e">
        <f>O53/M53*100</f>
        <v>#DIV/0!</v>
      </c>
      <c r="Q53" s="27">
        <v>0</v>
      </c>
      <c r="R53" s="35" t="e">
        <f>Q53/O53*100</f>
        <v>#DIV/0!</v>
      </c>
      <c r="S53" s="75"/>
      <c r="T53" s="75"/>
    </row>
    <row r="54" spans="1:20" s="3" customFormat="1" ht="18.75">
      <c r="A54" s="39">
        <v>49</v>
      </c>
      <c r="B54" s="20" t="s">
        <v>48</v>
      </c>
      <c r="C54" s="17"/>
      <c r="D54" s="17" t="s">
        <v>35</v>
      </c>
      <c r="E54" s="17"/>
      <c r="F54" s="35" t="e">
        <f t="shared" si="54"/>
        <v>#VALUE!</v>
      </c>
      <c r="G54" s="12"/>
      <c r="H54" s="35" t="e">
        <f t="shared" si="55"/>
        <v>#DIV/0!</v>
      </c>
      <c r="I54" s="12"/>
      <c r="J54" s="35" t="e">
        <f t="shared" si="56"/>
        <v>#DIV/0!</v>
      </c>
      <c r="K54" s="12"/>
      <c r="L54" s="35" t="e">
        <f t="shared" si="57"/>
        <v>#DIV/0!</v>
      </c>
      <c r="M54" s="12"/>
      <c r="N54" s="35" t="e">
        <f t="shared" si="58"/>
        <v>#DIV/0!</v>
      </c>
      <c r="O54" s="12"/>
      <c r="P54" s="35" t="e">
        <f>O54/M54*100</f>
        <v>#DIV/0!</v>
      </c>
      <c r="Q54" s="12"/>
      <c r="R54" s="35" t="e">
        <f>Q54/O54*100</f>
        <v>#DIV/0!</v>
      </c>
      <c r="S54" s="75"/>
      <c r="T54" s="75"/>
    </row>
    <row r="55" spans="1:20" s="3" customFormat="1" ht="18.75">
      <c r="A55" s="40">
        <v>50</v>
      </c>
      <c r="B55" s="25" t="s">
        <v>16</v>
      </c>
      <c r="C55" s="26" t="s">
        <v>83</v>
      </c>
      <c r="D55" s="26">
        <v>0</v>
      </c>
      <c r="E55" s="26">
        <f>E52+E54</f>
        <v>0</v>
      </c>
      <c r="F55" s="24" t="e">
        <f t="shared" si="54"/>
        <v>#DIV/0!</v>
      </c>
      <c r="G55" s="26">
        <f>G52+G54</f>
        <v>0</v>
      </c>
      <c r="H55" s="24" t="e">
        <f t="shared" si="55"/>
        <v>#DIV/0!</v>
      </c>
      <c r="I55" s="26">
        <f>I52+I54</f>
        <v>0</v>
      </c>
      <c r="J55" s="24" t="e">
        <f t="shared" si="56"/>
        <v>#DIV/0!</v>
      </c>
      <c r="K55" s="69">
        <f>K52+K54</f>
        <v>0</v>
      </c>
      <c r="L55" s="24" t="e">
        <f t="shared" si="57"/>
        <v>#DIV/0!</v>
      </c>
      <c r="M55" s="26">
        <f>M52+M54</f>
        <v>0</v>
      </c>
      <c r="N55" s="24" t="e">
        <f t="shared" si="58"/>
        <v>#DIV/0!</v>
      </c>
      <c r="O55" s="26">
        <f>O52+O54</f>
        <v>0</v>
      </c>
      <c r="P55" s="24" t="e">
        <f>O55/M55*100</f>
        <v>#DIV/0!</v>
      </c>
      <c r="Q55" s="26">
        <f>Q52+Q54</f>
        <v>0</v>
      </c>
      <c r="R55" s="24" t="e">
        <f>Q55/O55*100</f>
        <v>#DIV/0!</v>
      </c>
      <c r="S55" s="73"/>
      <c r="T55" s="73"/>
    </row>
    <row r="56" spans="1:20" s="3" customFormat="1" ht="18.75">
      <c r="A56" s="41">
        <v>51</v>
      </c>
      <c r="B56" s="31" t="s">
        <v>77</v>
      </c>
      <c r="C56" s="32" t="s">
        <v>50</v>
      </c>
      <c r="D56" s="32">
        <v>0</v>
      </c>
      <c r="E56" s="32"/>
      <c r="F56" s="34" t="e">
        <f t="shared" si="54"/>
        <v>#DIV/0!</v>
      </c>
      <c r="G56" s="33"/>
      <c r="H56" s="34" t="e">
        <f t="shared" si="55"/>
        <v>#DIV/0!</v>
      </c>
      <c r="I56" s="33"/>
      <c r="J56" s="34" t="e">
        <f t="shared" si="56"/>
        <v>#DIV/0!</v>
      </c>
      <c r="K56" s="33"/>
      <c r="L56" s="34" t="e">
        <f t="shared" si="57"/>
        <v>#DIV/0!</v>
      </c>
      <c r="M56" s="33"/>
      <c r="N56" s="34" t="e">
        <f t="shared" si="58"/>
        <v>#DIV/0!</v>
      </c>
      <c r="O56" s="33"/>
      <c r="P56" s="34" t="e">
        <f>O56/M56*100</f>
        <v>#DIV/0!</v>
      </c>
      <c r="Q56" s="33"/>
      <c r="R56" s="34" t="e">
        <f>Q56/O56*100</f>
        <v>#DIV/0!</v>
      </c>
      <c r="S56" s="74"/>
      <c r="T56" s="74"/>
    </row>
    <row r="57" spans="1:20" s="3" customFormat="1" ht="93.75">
      <c r="A57" s="39">
        <v>52</v>
      </c>
      <c r="B57" s="11" t="s">
        <v>68</v>
      </c>
      <c r="C57" s="17" t="s">
        <v>66</v>
      </c>
      <c r="D57" s="12" t="s">
        <v>35</v>
      </c>
      <c r="E57" s="12" t="s">
        <v>35</v>
      </c>
      <c r="F57" s="35"/>
      <c r="G57" s="12" t="s">
        <v>35</v>
      </c>
      <c r="H57" s="35" t="s">
        <v>35</v>
      </c>
      <c r="I57" s="12">
        <v>0</v>
      </c>
      <c r="J57" s="35"/>
      <c r="K57" s="12" t="e">
        <f>K58*S57</f>
        <v>#DIV/0!</v>
      </c>
      <c r="L57" s="35" t="e">
        <f>K57/I57*100</f>
        <v>#DIV/0!</v>
      </c>
      <c r="M57" s="12" t="e">
        <f>M58*S57</f>
        <v>#DIV/0!</v>
      </c>
      <c r="N57" s="35" t="e">
        <f>M57/K57*100</f>
        <v>#DIV/0!</v>
      </c>
      <c r="O57" s="12" t="e">
        <f>O58*S57</f>
        <v>#DIV/0!</v>
      </c>
      <c r="P57" s="35" t="e">
        <f>O57/M57*100</f>
        <v>#DIV/0!</v>
      </c>
      <c r="Q57" s="12" t="e">
        <f>Q58*S57</f>
        <v>#DIV/0!</v>
      </c>
      <c r="R57" s="35" t="e">
        <f>Q57/O57*100</f>
        <v>#DIV/0!</v>
      </c>
      <c r="S57" s="75" t="e">
        <f>I57/I58</f>
        <v>#DIV/0!</v>
      </c>
      <c r="T57" s="75"/>
    </row>
    <row r="58" spans="1:20" s="3" customFormat="1" ht="56.25">
      <c r="A58" s="39">
        <v>53</v>
      </c>
      <c r="B58" s="16" t="s">
        <v>86</v>
      </c>
      <c r="C58" s="17" t="s">
        <v>87</v>
      </c>
      <c r="D58" s="12"/>
      <c r="E58" s="12"/>
      <c r="F58" s="35"/>
      <c r="G58" s="12"/>
      <c r="H58" s="35"/>
      <c r="I58" s="12">
        <v>0</v>
      </c>
      <c r="J58" s="35"/>
      <c r="K58" s="12"/>
      <c r="L58" s="35" t="e">
        <f>K58/I58*100</f>
        <v>#DIV/0!</v>
      </c>
      <c r="M58" s="12">
        <f>K58*((K59+M59)/2)/100</f>
        <v>0</v>
      </c>
      <c r="N58" s="35" t="e">
        <f t="shared" ref="N58:N59" si="59">M58/K58*100</f>
        <v>#DIV/0!</v>
      </c>
      <c r="O58" s="12">
        <f>M58*((M59+O59)/2)/100</f>
        <v>0</v>
      </c>
      <c r="P58" s="35" t="e">
        <f t="shared" ref="P58:P59" si="60">O58/M58*100</f>
        <v>#DIV/0!</v>
      </c>
      <c r="Q58" s="12">
        <f>O58*((O59+Q59)/2)/100</f>
        <v>0</v>
      </c>
      <c r="R58" s="35" t="e">
        <f t="shared" ref="R58:R59" si="61">Q58/O58*100</f>
        <v>#DIV/0!</v>
      </c>
      <c r="S58" s="75"/>
      <c r="T58" s="75"/>
    </row>
    <row r="59" spans="1:20" s="3" customFormat="1" ht="31.5">
      <c r="A59" s="39">
        <v>54</v>
      </c>
      <c r="B59" s="16" t="s">
        <v>79</v>
      </c>
      <c r="C59" s="17" t="s">
        <v>70</v>
      </c>
      <c r="D59" s="12"/>
      <c r="E59" s="12"/>
      <c r="F59" s="35"/>
      <c r="G59" s="12"/>
      <c r="H59" s="35"/>
      <c r="I59" s="12">
        <v>113.73</v>
      </c>
      <c r="J59" s="35"/>
      <c r="K59" s="12">
        <v>0</v>
      </c>
      <c r="L59" s="35">
        <f>K59/I59*100</f>
        <v>0</v>
      </c>
      <c r="M59" s="15">
        <v>104</v>
      </c>
      <c r="N59" s="35" t="e">
        <f t="shared" si="59"/>
        <v>#DIV/0!</v>
      </c>
      <c r="O59" s="15">
        <v>103</v>
      </c>
      <c r="P59" s="35">
        <f t="shared" si="60"/>
        <v>99.038461538461547</v>
      </c>
      <c r="Q59" s="15">
        <v>103</v>
      </c>
      <c r="R59" s="35">
        <f t="shared" si="61"/>
        <v>100</v>
      </c>
      <c r="S59" s="75"/>
      <c r="T59" s="75"/>
    </row>
    <row r="60" spans="1:20" s="3" customFormat="1" ht="18.75">
      <c r="A60" s="39">
        <v>55</v>
      </c>
      <c r="B60" s="20" t="s">
        <v>48</v>
      </c>
      <c r="C60" s="17"/>
      <c r="D60" s="17" t="s">
        <v>35</v>
      </c>
      <c r="E60" s="17" t="s">
        <v>35</v>
      </c>
      <c r="F60" s="35" t="e">
        <f t="shared" ref="F60:F62" si="62">E60/D60*100</f>
        <v>#VALUE!</v>
      </c>
      <c r="G60" s="12" t="s">
        <v>35</v>
      </c>
      <c r="H60" s="35" t="e">
        <f t="shared" ref="H60:H62" si="63">G60/E60*100</f>
        <v>#VALUE!</v>
      </c>
      <c r="I60" s="12"/>
      <c r="J60" s="35" t="e">
        <f t="shared" ref="J60:J62" si="64">I60/G60*100</f>
        <v>#VALUE!</v>
      </c>
      <c r="K60" s="12"/>
      <c r="L60" s="35" t="e">
        <f t="shared" ref="L60:L62" si="65">K60/I60*100</f>
        <v>#DIV/0!</v>
      </c>
      <c r="M60" s="12"/>
      <c r="N60" s="35" t="e">
        <f t="shared" ref="N60:N62" si="66">M60/K60*100</f>
        <v>#DIV/0!</v>
      </c>
      <c r="O60" s="12"/>
      <c r="P60" s="35" t="e">
        <f t="shared" ref="P60" si="67">O60/M60*100</f>
        <v>#DIV/0!</v>
      </c>
      <c r="Q60" s="12"/>
      <c r="R60" s="35" t="e">
        <f t="shared" ref="R60" si="68">Q60/O60*100</f>
        <v>#DIV/0!</v>
      </c>
      <c r="S60" s="75"/>
      <c r="T60" s="75"/>
    </row>
    <row r="61" spans="1:20" s="3" customFormat="1" ht="18.75">
      <c r="A61" s="65">
        <v>56</v>
      </c>
      <c r="B61" s="25" t="s">
        <v>16</v>
      </c>
      <c r="C61" s="26" t="s">
        <v>84</v>
      </c>
      <c r="D61" s="26">
        <v>0</v>
      </c>
      <c r="E61" s="26">
        <v>0</v>
      </c>
      <c r="F61" s="24" t="e">
        <f t="shared" si="62"/>
        <v>#DIV/0!</v>
      </c>
      <c r="G61" s="26">
        <v>0</v>
      </c>
      <c r="H61" s="24" t="e">
        <f t="shared" si="63"/>
        <v>#DIV/0!</v>
      </c>
      <c r="I61" s="69">
        <f>I57+I60</f>
        <v>0</v>
      </c>
      <c r="J61" s="24" t="e">
        <f t="shared" si="64"/>
        <v>#DIV/0!</v>
      </c>
      <c r="K61" s="69"/>
      <c r="L61" s="24" t="e">
        <f t="shared" si="65"/>
        <v>#DIV/0!</v>
      </c>
      <c r="M61" s="69"/>
      <c r="N61" s="24" t="e">
        <f t="shared" si="66"/>
        <v>#DIV/0!</v>
      </c>
      <c r="O61" s="69"/>
      <c r="P61" s="24" t="e">
        <f>O61/M61*100</f>
        <v>#DIV/0!</v>
      </c>
      <c r="Q61" s="69"/>
      <c r="R61" s="24" t="e">
        <f>Q61/O61*100</f>
        <v>#DIV/0!</v>
      </c>
      <c r="S61" s="73"/>
      <c r="T61" s="73"/>
    </row>
    <row r="62" spans="1:20" s="3" customFormat="1" ht="18.75">
      <c r="A62" s="41">
        <v>57</v>
      </c>
      <c r="B62" s="31" t="s">
        <v>77</v>
      </c>
      <c r="C62" s="32" t="s">
        <v>85</v>
      </c>
      <c r="D62" s="51">
        <f>D61*0.1</f>
        <v>0</v>
      </c>
      <c r="E62" s="51">
        <f>E61*0.1</f>
        <v>0</v>
      </c>
      <c r="F62" s="34" t="e">
        <f t="shared" si="62"/>
        <v>#DIV/0!</v>
      </c>
      <c r="G62" s="51">
        <f>G61*0.1</f>
        <v>0</v>
      </c>
      <c r="H62" s="34" t="e">
        <f t="shared" si="63"/>
        <v>#DIV/0!</v>
      </c>
      <c r="I62" s="51">
        <f>I61*0.1</f>
        <v>0</v>
      </c>
      <c r="J62" s="34" t="e">
        <f t="shared" si="64"/>
        <v>#DIV/0!</v>
      </c>
      <c r="K62" s="51">
        <f>K61*0.1</f>
        <v>0</v>
      </c>
      <c r="L62" s="34" t="e">
        <f t="shared" si="65"/>
        <v>#DIV/0!</v>
      </c>
      <c r="M62" s="51">
        <f>M61*0.1</f>
        <v>0</v>
      </c>
      <c r="N62" s="34" t="e">
        <f t="shared" si="66"/>
        <v>#DIV/0!</v>
      </c>
      <c r="O62" s="51">
        <f>O61*0.1</f>
        <v>0</v>
      </c>
      <c r="P62" s="34" t="e">
        <f>O62/M62*100</f>
        <v>#DIV/0!</v>
      </c>
      <c r="Q62" s="51">
        <f>Q61*0.1</f>
        <v>0</v>
      </c>
      <c r="R62" s="34" t="e">
        <f>Q62/O62*100</f>
        <v>#DIV/0!</v>
      </c>
      <c r="S62" s="74"/>
      <c r="T62" s="74"/>
    </row>
    <row r="63" spans="1:20" s="3" customFormat="1" ht="93.75">
      <c r="A63" s="39">
        <v>58</v>
      </c>
      <c r="B63" s="11" t="s">
        <v>69</v>
      </c>
      <c r="C63" s="17" t="s">
        <v>67</v>
      </c>
      <c r="D63" s="12" t="s">
        <v>35</v>
      </c>
      <c r="E63" s="12" t="s">
        <v>35</v>
      </c>
      <c r="F63" s="35"/>
      <c r="G63" s="12" t="s">
        <v>35</v>
      </c>
      <c r="H63" s="35" t="s">
        <v>35</v>
      </c>
      <c r="I63" s="12">
        <v>0</v>
      </c>
      <c r="J63" s="35"/>
      <c r="K63" s="12" t="e">
        <f>K64*S63</f>
        <v>#DIV/0!</v>
      </c>
      <c r="L63" s="35" t="e">
        <f>K63/I63*100</f>
        <v>#DIV/0!</v>
      </c>
      <c r="M63" s="12" t="e">
        <f>M64*S63</f>
        <v>#DIV/0!</v>
      </c>
      <c r="N63" s="35" t="e">
        <f>M63/K63*100</f>
        <v>#DIV/0!</v>
      </c>
      <c r="O63" s="12" t="e">
        <f>O64*S63</f>
        <v>#DIV/0!</v>
      </c>
      <c r="P63" s="35" t="e">
        <f>O63/M63*100</f>
        <v>#DIV/0!</v>
      </c>
      <c r="Q63" s="12" t="e">
        <f>Q64*S63</f>
        <v>#DIV/0!</v>
      </c>
      <c r="R63" s="35" t="e">
        <f>Q63/O63*100</f>
        <v>#DIV/0!</v>
      </c>
      <c r="S63" s="75" t="e">
        <f>I63/I64</f>
        <v>#DIV/0!</v>
      </c>
      <c r="T63" s="75"/>
    </row>
    <row r="64" spans="1:20" s="3" customFormat="1" ht="56.25">
      <c r="A64" s="39">
        <v>59</v>
      </c>
      <c r="B64" s="16" t="s">
        <v>86</v>
      </c>
      <c r="C64" s="17" t="s">
        <v>88</v>
      </c>
      <c r="D64" s="12"/>
      <c r="E64" s="12"/>
      <c r="F64" s="35"/>
      <c r="G64" s="12"/>
      <c r="H64" s="35"/>
      <c r="I64" s="12">
        <v>0</v>
      </c>
      <c r="J64" s="35"/>
      <c r="K64" s="12">
        <f>I64*((I65+K65)/2)/100</f>
        <v>0</v>
      </c>
      <c r="L64" s="35" t="e">
        <f t="shared" ref="L64:L65" si="69">K64/I64*100</f>
        <v>#DIV/0!</v>
      </c>
      <c r="M64" s="12">
        <f>K64*((K65+M65)/2)/100</f>
        <v>0</v>
      </c>
      <c r="N64" s="35" t="e">
        <f>M64/K64*100</f>
        <v>#DIV/0!</v>
      </c>
      <c r="O64" s="12">
        <f>M64*((M65+O65)/2)/100</f>
        <v>0</v>
      </c>
      <c r="P64" s="35" t="e">
        <f t="shared" ref="P64:P65" si="70">O64/M64*100</f>
        <v>#DIV/0!</v>
      </c>
      <c r="Q64" s="12">
        <f>O64*((O65+Q65)/2)/100</f>
        <v>0</v>
      </c>
      <c r="R64" s="35" t="e">
        <f t="shared" ref="R64:R65" si="71">Q64/O64*100</f>
        <v>#DIV/0!</v>
      </c>
      <c r="S64" s="75"/>
      <c r="T64" s="75"/>
    </row>
    <row r="65" spans="1:20" s="3" customFormat="1" ht="31.5">
      <c r="A65" s="39">
        <v>60</v>
      </c>
      <c r="B65" s="16" t="s">
        <v>79</v>
      </c>
      <c r="C65" s="17" t="s">
        <v>70</v>
      </c>
      <c r="D65" s="29"/>
      <c r="E65" s="29"/>
      <c r="F65" s="35" t="e">
        <f t="shared" ref="F65:F67" si="72">E65/D65*100</f>
        <v>#DIV/0!</v>
      </c>
      <c r="G65" s="27"/>
      <c r="H65" s="35" t="e">
        <f t="shared" ref="H65:H67" si="73">G65/E65*100</f>
        <v>#DIV/0!</v>
      </c>
      <c r="I65" s="27">
        <v>113.73</v>
      </c>
      <c r="J65" s="35"/>
      <c r="K65" s="27">
        <v>104</v>
      </c>
      <c r="L65" s="35">
        <f t="shared" si="69"/>
        <v>91.444649608722401</v>
      </c>
      <c r="M65" s="27">
        <v>104</v>
      </c>
      <c r="N65" s="35">
        <f t="shared" ref="N65:N69" si="74">M65/K65*100</f>
        <v>100</v>
      </c>
      <c r="O65" s="27">
        <v>103</v>
      </c>
      <c r="P65" s="35">
        <f t="shared" si="70"/>
        <v>99.038461538461547</v>
      </c>
      <c r="Q65" s="27">
        <v>103</v>
      </c>
      <c r="R65" s="35">
        <f t="shared" si="71"/>
        <v>100</v>
      </c>
      <c r="S65" s="75"/>
      <c r="T65" s="75"/>
    </row>
    <row r="66" spans="1:20" s="3" customFormat="1" ht="18.75">
      <c r="A66" s="39">
        <v>61</v>
      </c>
      <c r="B66" s="20" t="s">
        <v>48</v>
      </c>
      <c r="C66" s="17"/>
      <c r="D66" s="17" t="s">
        <v>35</v>
      </c>
      <c r="E66" s="17" t="s">
        <v>35</v>
      </c>
      <c r="F66" s="35" t="e">
        <f t="shared" si="72"/>
        <v>#VALUE!</v>
      </c>
      <c r="G66" s="12" t="s">
        <v>35</v>
      </c>
      <c r="H66" s="35" t="e">
        <f t="shared" si="73"/>
        <v>#VALUE!</v>
      </c>
      <c r="I66" s="12"/>
      <c r="J66" s="35"/>
      <c r="K66" s="12"/>
      <c r="L66" s="35" t="e">
        <f t="shared" ref="L66:L69" si="75">K66/I66*100</f>
        <v>#DIV/0!</v>
      </c>
      <c r="M66" s="12"/>
      <c r="N66" s="35" t="e">
        <f t="shared" si="74"/>
        <v>#DIV/0!</v>
      </c>
      <c r="O66" s="12"/>
      <c r="P66" s="35" t="e">
        <f t="shared" ref="P66" si="76">O66/M66*100</f>
        <v>#DIV/0!</v>
      </c>
      <c r="Q66" s="12"/>
      <c r="R66" s="35" t="e">
        <f t="shared" ref="R66" si="77">Q66/O66*100</f>
        <v>#DIV/0!</v>
      </c>
      <c r="S66" s="75"/>
      <c r="T66" s="75"/>
    </row>
    <row r="67" spans="1:20" s="3" customFormat="1" ht="18.75">
      <c r="A67" s="65">
        <v>62</v>
      </c>
      <c r="B67" s="25" t="s">
        <v>16</v>
      </c>
      <c r="C67" s="26" t="s">
        <v>90</v>
      </c>
      <c r="D67" s="26">
        <v>0</v>
      </c>
      <c r="E67" s="26">
        <v>0</v>
      </c>
      <c r="F67" s="24" t="e">
        <f t="shared" si="72"/>
        <v>#DIV/0!</v>
      </c>
      <c r="G67" s="26">
        <v>0</v>
      </c>
      <c r="H67" s="24" t="e">
        <f t="shared" si="73"/>
        <v>#DIV/0!</v>
      </c>
      <c r="I67" s="69">
        <f>I63+I66</f>
        <v>0</v>
      </c>
      <c r="J67" s="24"/>
      <c r="K67" s="69"/>
      <c r="L67" s="24" t="e">
        <f t="shared" si="75"/>
        <v>#DIV/0!</v>
      </c>
      <c r="M67" s="45"/>
      <c r="N67" s="24" t="e">
        <f t="shared" si="74"/>
        <v>#DIV/0!</v>
      </c>
      <c r="O67" s="45"/>
      <c r="P67" s="24" t="e">
        <f>O67/M67*100</f>
        <v>#DIV/0!</v>
      </c>
      <c r="Q67" s="45"/>
      <c r="R67" s="24" t="e">
        <f>Q67/O67*100</f>
        <v>#DIV/0!</v>
      </c>
      <c r="S67" s="73"/>
      <c r="T67" s="73"/>
    </row>
    <row r="68" spans="1:20" s="3" customFormat="1" ht="18.75">
      <c r="A68" s="65" t="s">
        <v>92</v>
      </c>
      <c r="B68" s="25" t="s">
        <v>72</v>
      </c>
      <c r="C68" s="26"/>
      <c r="D68" s="26"/>
      <c r="E68" s="26"/>
      <c r="F68" s="24"/>
      <c r="G68" s="26"/>
      <c r="H68" s="24"/>
      <c r="I68" s="26">
        <f>I67*0.87</f>
        <v>0</v>
      </c>
      <c r="J68" s="24"/>
      <c r="K68" s="69">
        <f>K67*0.87</f>
        <v>0</v>
      </c>
      <c r="L68" s="24" t="e">
        <f t="shared" si="75"/>
        <v>#DIV/0!</v>
      </c>
      <c r="M68" s="69">
        <f>M67*0.87</f>
        <v>0</v>
      </c>
      <c r="N68" s="24" t="e">
        <f t="shared" si="74"/>
        <v>#DIV/0!</v>
      </c>
      <c r="O68" s="69">
        <f>O67*0.87</f>
        <v>0</v>
      </c>
      <c r="P68" s="24" t="e">
        <f>O68/M68*100</f>
        <v>#DIV/0!</v>
      </c>
      <c r="Q68" s="69">
        <f>Q67*0.87</f>
        <v>0</v>
      </c>
      <c r="R68" s="24" t="e">
        <f>Q68/O68*100</f>
        <v>#DIV/0!</v>
      </c>
      <c r="S68" s="73"/>
      <c r="T68" s="73"/>
    </row>
    <row r="69" spans="1:20" s="3" customFormat="1" ht="18.75">
      <c r="A69" s="41">
        <v>63</v>
      </c>
      <c r="B69" s="31" t="s">
        <v>77</v>
      </c>
      <c r="C69" s="32" t="s">
        <v>89</v>
      </c>
      <c r="D69" s="51">
        <f>D67*0.09</f>
        <v>0</v>
      </c>
      <c r="E69" s="51">
        <f>E67*0.09</f>
        <v>0</v>
      </c>
      <c r="F69" s="34" t="e">
        <f t="shared" ref="F69" si="78">E69/D69*100</f>
        <v>#DIV/0!</v>
      </c>
      <c r="G69" s="51">
        <f>G67*0.09</f>
        <v>0</v>
      </c>
      <c r="H69" s="34" t="e">
        <f t="shared" ref="H69" si="79">G69/E69*100</f>
        <v>#DIV/0!</v>
      </c>
      <c r="I69" s="51">
        <f>I67*0.09</f>
        <v>0</v>
      </c>
      <c r="J69" s="34" t="e">
        <f t="shared" ref="J69" si="80">I69/G69*100</f>
        <v>#DIV/0!</v>
      </c>
      <c r="K69" s="51">
        <f>K67*0.09</f>
        <v>0</v>
      </c>
      <c r="L69" s="34" t="e">
        <f t="shared" si="75"/>
        <v>#DIV/0!</v>
      </c>
      <c r="M69" s="51">
        <f>M67*0.09</f>
        <v>0</v>
      </c>
      <c r="N69" s="34" t="e">
        <f t="shared" si="74"/>
        <v>#DIV/0!</v>
      </c>
      <c r="O69" s="51">
        <f>O67*0.09</f>
        <v>0</v>
      </c>
      <c r="P69" s="34" t="e">
        <f>O69/M69*100</f>
        <v>#DIV/0!</v>
      </c>
      <c r="Q69" s="51">
        <f>Q67*0.09</f>
        <v>0</v>
      </c>
      <c r="R69" s="34" t="e">
        <f>Q69/O69*100</f>
        <v>#DIV/0!</v>
      </c>
      <c r="S69" s="74"/>
      <c r="T69" s="74"/>
    </row>
    <row r="70" spans="1:20" s="3" customFormat="1" ht="110.25">
      <c r="A70" s="40">
        <v>62</v>
      </c>
      <c r="B70" s="56" t="s">
        <v>10</v>
      </c>
      <c r="C70" s="26" t="s">
        <v>93</v>
      </c>
      <c r="D70" s="60">
        <f>D13+D19+D24+D29+D34+D40+D45+D50+D55</f>
        <v>76426.316026</v>
      </c>
      <c r="E70" s="60">
        <f>E13+E19+E24+E29+E34+E40+E45+E50+E55</f>
        <v>77909.366338618405</v>
      </c>
      <c r="F70" s="24">
        <f t="shared" si="54"/>
        <v>101.94049692531809</v>
      </c>
      <c r="G70" s="60">
        <f>G13+G19+G24+G29+G34+G40+G45+G50+G55</f>
        <v>84530.438853196785</v>
      </c>
      <c r="H70" s="24">
        <f t="shared" si="42"/>
        <v>108.49842942606045</v>
      </c>
      <c r="I70" s="60">
        <f>I13+I19+I24+I29+I34+I40+I45+I50+I55+I61+I68</f>
        <v>98492.351019999987</v>
      </c>
      <c r="J70" s="24">
        <f t="shared" si="43"/>
        <v>116.51702316493437</v>
      </c>
      <c r="K70" s="60">
        <f>K13+K19+K24+K29+K34+K40+K45+K50+K55+K61+K68</f>
        <v>110673.87527620964</v>
      </c>
      <c r="L70" s="24">
        <f t="shared" si="44"/>
        <v>112.36799013330088</v>
      </c>
      <c r="M70" s="60">
        <f>M13+M19+M24+M29+M34+M40+M45+M50+M55+M61+M68</f>
        <v>125260.82620698171</v>
      </c>
      <c r="N70" s="24">
        <f t="shared" si="45"/>
        <v>113.18012122948376</v>
      </c>
      <c r="O70" s="60">
        <f>O13+O19+O24+O29+O34+O40+O45+O50+O55+O61+O68</f>
        <v>137836.67791010474</v>
      </c>
      <c r="P70" s="24">
        <f>O70/M70*100</f>
        <v>110.03973236001383</v>
      </c>
      <c r="Q70" s="60">
        <f>Q13+Q19+Q24+Q29+Q34+Q40+Q45+Q50+Q55+Q61+Q68</f>
        <v>148448.08853797932</v>
      </c>
      <c r="R70" s="24">
        <f>Q70/O70*100</f>
        <v>107.69853916153957</v>
      </c>
      <c r="S70" s="73"/>
      <c r="T70" s="73"/>
    </row>
    <row r="71" spans="1:20" s="3" customFormat="1" ht="110.25">
      <c r="A71" s="57">
        <v>63</v>
      </c>
      <c r="B71" s="31" t="s">
        <v>77</v>
      </c>
      <c r="C71" s="36" t="s">
        <v>94</v>
      </c>
      <c r="D71" s="61">
        <f>D14+D20+D25+D30+D35+D41+D46+D51+D56</f>
        <v>3821.3158013000002</v>
      </c>
      <c r="E71" s="61">
        <f>E14+E20+E25+E30+E35+E41+E46+E51+E56</f>
        <v>3892.7683169309203</v>
      </c>
      <c r="F71" s="34">
        <f t="shared" si="54"/>
        <v>101.86984063464767</v>
      </c>
      <c r="G71" s="61">
        <f>G14+G20+G25+G30+G35+G41+G46+G51+G56</f>
        <v>4226.0404426598388</v>
      </c>
      <c r="H71" s="34">
        <f t="shared" si="42"/>
        <v>108.56131417529807</v>
      </c>
      <c r="I71" s="61">
        <f>I14+I20+I25+I30+I35+I41+I46+I51+I56+I62+I69</f>
        <v>4925.0495509999992</v>
      </c>
      <c r="J71" s="34">
        <f>I71/G71*100</f>
        <v>116.54052103439429</v>
      </c>
      <c r="K71" s="61">
        <f>K14+K20+K25+K30+K35+K41+K46+K51+K56+K62+K69</f>
        <v>5535.1574604204816</v>
      </c>
      <c r="L71" s="34">
        <f t="shared" si="44"/>
        <v>112.38785322061591</v>
      </c>
      <c r="M71" s="61">
        <f>M14+M20+M25+M30+M35+M41+M46+M51+M56+M62+M69</f>
        <v>6265.6299203528961</v>
      </c>
      <c r="N71" s="34">
        <f t="shared" si="45"/>
        <v>113.19695898726833</v>
      </c>
      <c r="O71" s="61">
        <f>O14+O20+O25+O30+O35+O41+O46+O51+O56+O62+O69-1</f>
        <v>6893.6943181674005</v>
      </c>
      <c r="P71" s="34">
        <f>O71/M71*100</f>
        <v>110.02396256718478</v>
      </c>
      <c r="Q71" s="61">
        <f>Q14+Q20+Q25+Q30+Q35+Q41+Q46+Q51+Q56+Q62+Q69-1</f>
        <v>7424.502296623943</v>
      </c>
      <c r="R71" s="34">
        <f>Q71/O71*100</f>
        <v>107.69990594241565</v>
      </c>
      <c r="S71" s="74"/>
      <c r="T71" s="74"/>
    </row>
    <row r="72" spans="1:20" s="9" customFormat="1" ht="18.75">
      <c r="A72" s="30"/>
      <c r="B72" s="30"/>
      <c r="C72" s="30"/>
      <c r="D72" s="30"/>
      <c r="E72" s="30"/>
      <c r="F72" s="78"/>
      <c r="G72" s="30"/>
      <c r="H72" s="30"/>
      <c r="I72" s="30"/>
      <c r="J72" s="30"/>
      <c r="K72" s="30"/>
      <c r="L72" s="30"/>
    </row>
    <row r="73" spans="1:20" s="82" customFormat="1">
      <c r="E73" s="83"/>
      <c r="F73" s="84"/>
      <c r="G73" s="83"/>
      <c r="H73" s="83"/>
      <c r="I73" s="83"/>
      <c r="J73" s="83"/>
      <c r="K73" s="85"/>
      <c r="L73" s="83"/>
    </row>
    <row r="74" spans="1:20" ht="18.75">
      <c r="A74" s="80"/>
      <c r="B74" s="80"/>
      <c r="C74" s="80"/>
      <c r="D74" s="80"/>
      <c r="E74" s="80"/>
      <c r="F74" s="81"/>
      <c r="G74" s="80"/>
      <c r="H74" s="80"/>
      <c r="I74" s="80"/>
      <c r="J74" s="80"/>
      <c r="K74" s="80"/>
      <c r="L74" s="80"/>
      <c r="M74" s="9"/>
      <c r="N74" s="9"/>
    </row>
    <row r="75" spans="1:20">
      <c r="E75" s="6"/>
      <c r="F75" s="79"/>
      <c r="G75" s="6"/>
      <c r="H75" s="6"/>
      <c r="I75" s="6"/>
      <c r="J75" s="6"/>
      <c r="K75" s="6"/>
      <c r="L75" s="6"/>
    </row>
  </sheetData>
  <mergeCells count="2">
    <mergeCell ref="Q2:R2"/>
    <mergeCell ref="A1:R1"/>
  </mergeCells>
  <printOptions horizontalCentered="1"/>
  <pageMargins left="0.31496062992125984" right="0.31496062992125984" top="0.35433070866141736" bottom="0.35433070866141736" header="0" footer="0"/>
  <pageSetup paperSize="9" scale="40" fitToHeight="2" orientation="landscape" verticalDpi="4294967295" r:id="rId1"/>
  <rowBreaks count="1" manualBreakCount="1">
    <brk id="2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НДФЛ</vt:lpstr>
      <vt:lpstr>НДФЛ!Область_печати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Ольга Александровна</dc:creator>
  <cp:lastModifiedBy>SvetaBy</cp:lastModifiedBy>
  <cp:lastPrinted>2024-11-13T06:20:34Z</cp:lastPrinted>
  <dcterms:created xsi:type="dcterms:W3CDTF">2015-08-28T07:20:59Z</dcterms:created>
  <dcterms:modified xsi:type="dcterms:W3CDTF">2024-11-13T06:21:03Z</dcterms:modified>
</cp:coreProperties>
</file>