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180" windowWidth="19440" windowHeight="12240"/>
  </bookViews>
  <sheets>
    <sheet name="Лист1" sheetId="12" r:id="rId1"/>
  </sheets>
  <calcPr calcId="125725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2"/>
  <c r="E10"/>
  <c r="E8"/>
  <c r="E7"/>
  <c r="E5"/>
  <c r="H5" l="1"/>
  <c r="H7" s="1"/>
  <c r="H8" s="1"/>
  <c r="D9"/>
  <c r="E9" s="1"/>
  <c r="J6"/>
  <c r="F12"/>
  <c r="F9"/>
  <c r="F6"/>
  <c r="D6"/>
  <c r="E6" s="1"/>
  <c r="J5" l="1"/>
  <c r="L5" s="1"/>
  <c r="N5" s="1"/>
  <c r="J7" l="1"/>
  <c r="J10" l="1"/>
  <c r="K10" s="1"/>
  <c r="I10"/>
  <c r="G10"/>
  <c r="G5"/>
  <c r="O5" l="1"/>
  <c r="I6"/>
  <c r="G6"/>
  <c r="K6"/>
  <c r="L6"/>
  <c r="L7" s="1"/>
  <c r="L10"/>
  <c r="M10" l="1"/>
  <c r="N10"/>
  <c r="O10" s="1"/>
  <c r="M6"/>
  <c r="N6"/>
  <c r="I5"/>
  <c r="G7"/>
  <c r="O6" l="1"/>
  <c r="N7"/>
  <c r="O7" s="1"/>
  <c r="K5"/>
  <c r="I7"/>
  <c r="M5" l="1"/>
  <c r="K7"/>
  <c r="M7" l="1"/>
  <c r="G9"/>
  <c r="G8"/>
  <c r="G12"/>
  <c r="J9"/>
  <c r="K9" l="1"/>
  <c r="J8"/>
  <c r="J12" s="1"/>
  <c r="L9"/>
  <c r="I9"/>
  <c r="H12" l="1"/>
  <c r="I12" s="1"/>
  <c r="I8"/>
  <c r="K8"/>
  <c r="L8"/>
  <c r="L12" s="1"/>
  <c r="M9"/>
  <c r="N9"/>
  <c r="K12" l="1"/>
  <c r="O9"/>
  <c r="N8"/>
  <c r="N12" s="1"/>
  <c r="M8"/>
  <c r="M12"/>
  <c r="O12" l="1"/>
  <c r="O8"/>
</calcChain>
</file>

<file path=xl/sharedStrings.xml><?xml version="1.0" encoding="utf-8"?>
<sst xmlns="http://schemas.openxmlformats.org/spreadsheetml/2006/main" count="32" uniqueCount="27">
  <si>
    <t>№ п.п.</t>
  </si>
  <si>
    <t>Наименование показателя</t>
  </si>
  <si>
    <t>Источники данных</t>
  </si>
  <si>
    <t>отчет 5-МН, стр.1500</t>
  </si>
  <si>
    <t>ТЕМП, %</t>
  </si>
  <si>
    <t>отчет 5-МН, стр.1600</t>
  </si>
  <si>
    <t>Средняя ставка налога, %</t>
  </si>
  <si>
    <t>тыс. рублей</t>
  </si>
  <si>
    <t>стр.4*5*6 + стр.7</t>
  </si>
  <si>
    <t>Налоговая база (кадастровая стоимость с учетом льгот) с применением коэффициента экстраполяции</t>
  </si>
  <si>
    <t>стр.3/1*100</t>
  </si>
  <si>
    <t>Сумма налога, подлежащего уплате в бюджет-всего</t>
  </si>
  <si>
    <t>Сумма земельного налога начисленная</t>
  </si>
  <si>
    <t>Коэффициент переходящих платежей*</t>
  </si>
  <si>
    <t>стр.4/стр.3</t>
  </si>
  <si>
    <t>Коэффициент собираемости*</t>
  </si>
  <si>
    <t>Фактор F (+/-)***</t>
  </si>
  <si>
    <t>Сумма земельного налога</t>
  </si>
  <si>
    <t>отчет 1-НМ, стр. 1631</t>
  </si>
  <si>
    <t>частное от деления суммы поступившего налога на сумму начисленного налога</t>
  </si>
  <si>
    <t>2026
прогноз</t>
  </si>
  <si>
    <t>2022 год факт</t>
  </si>
  <si>
    <t>2023 год
факт</t>
  </si>
  <si>
    <t>2024 год
оценка</t>
  </si>
  <si>
    <t>2025 год
прогноз</t>
  </si>
  <si>
    <t>2027
прогноз</t>
  </si>
  <si>
    <t>Расчет поступления земельного налога с организаций в бюджет муниципального образования Григорьевское (сельское поселение) на 2025 год и на плановый период 2026 и 2027 годов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</si>
</sst>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\ &quot;₽&quot;"/>
    <numFmt numFmtId="167" formatCode="0.0"/>
    <numFmt numFmtId="168" formatCode="0.000"/>
    <numFmt numFmtId="169" formatCode="#,##0.000"/>
  </numFmts>
  <fonts count="1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</cellStyleXfs>
  <cellXfs count="34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11" fillId="0" borderId="0" xfId="0" applyFont="1"/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12" fillId="0" borderId="2" xfId="0" applyFont="1" applyBorder="1" applyAlignment="1"/>
    <xf numFmtId="3" fontId="6" fillId="0" borderId="1" xfId="0" applyNumberFormat="1" applyFont="1" applyBorder="1" applyAlignment="1">
      <alignment horizontal="right" vertical="center" wrapText="1"/>
    </xf>
    <xf numFmtId="167" fontId="15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right" vertical="center"/>
    </xf>
    <xf numFmtId="167" fontId="9" fillId="0" borderId="1" xfId="0" applyNumberFormat="1" applyFont="1" applyFill="1" applyBorder="1" applyAlignment="1">
      <alignment horizontal="right" vertical="center"/>
    </xf>
    <xf numFmtId="0" fontId="10" fillId="3" borderId="0" xfId="0" applyFont="1" applyFill="1"/>
    <xf numFmtId="0" fontId="15" fillId="2" borderId="1" xfId="0" applyFont="1" applyFill="1" applyBorder="1" applyAlignment="1">
      <alignment horizontal="left" vertical="center" wrapText="1"/>
    </xf>
    <xf numFmtId="169" fontId="9" fillId="0" borderId="1" xfId="0" applyNumberFormat="1" applyFont="1" applyBorder="1" applyAlignment="1">
      <alignment horizontal="right" vertical="center"/>
    </xf>
    <xf numFmtId="168" fontId="9" fillId="2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/>
    </xf>
    <xf numFmtId="167" fontId="9" fillId="0" borderId="1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right" vertical="center"/>
    </xf>
    <xf numFmtId="167" fontId="14" fillId="4" borderId="1" xfId="0" applyNumberFormat="1" applyFont="1" applyFill="1" applyBorder="1" applyAlignment="1">
      <alignment horizontal="right" vertical="center"/>
    </xf>
    <xf numFmtId="168" fontId="9" fillId="0" borderId="1" xfId="0" applyNumberFormat="1" applyFont="1" applyBorder="1" applyAlignment="1">
      <alignment horizontal="right" vertical="center"/>
    </xf>
    <xf numFmtId="168" fontId="15" fillId="0" borderId="1" xfId="0" applyNumberFormat="1" applyFont="1" applyBorder="1" applyAlignment="1">
      <alignment horizontal="right" vertical="center"/>
    </xf>
    <xf numFmtId="0" fontId="9" fillId="0" borderId="1" xfId="0" applyFont="1" applyBorder="1"/>
    <xf numFmtId="0" fontId="12" fillId="0" borderId="2" xfId="0" applyFont="1" applyBorder="1" applyAlignment="1">
      <alignment horizontal="center"/>
    </xf>
    <xf numFmtId="165" fontId="13" fillId="0" borderId="0" xfId="0" applyNumberFormat="1" applyFont="1" applyAlignment="1">
      <alignment horizontal="center" vertical="center" wrapText="1"/>
    </xf>
    <xf numFmtId="0" fontId="2" fillId="0" borderId="0" xfId="0" applyFont="1" applyBorder="1"/>
  </cellXfs>
  <cellStyles count="5">
    <cellStyle name="Обычный" xfId="0" builtinId="0"/>
    <cellStyle name="Обычный 2" xfId="3"/>
    <cellStyle name="Процентный 2" xfId="1"/>
    <cellStyle name="Процентный 3" xfId="4"/>
    <cellStyle name="Финансовый 2" xfId="2"/>
  </cellStyles>
  <dxfs count="0"/>
  <tableStyles count="0" defaultTableStyle="TableStyleMedium2" defaultPivotStyle="PivotStyleLight16"/>
  <colors>
    <mruColors>
      <color rgb="FF008000"/>
      <color rgb="FFC9FFC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"/>
  <sheetViews>
    <sheetView tabSelected="1" zoomScale="80" zoomScaleNormal="80" workbookViewId="0">
      <selection activeCell="F17" sqref="F17"/>
    </sheetView>
  </sheetViews>
  <sheetFormatPr defaultColWidth="8.85546875" defaultRowHeight="15"/>
  <cols>
    <col min="1" max="1" width="6" style="2" customWidth="1"/>
    <col min="2" max="2" width="37.28515625" style="2" customWidth="1"/>
    <col min="3" max="3" width="17" style="2" customWidth="1"/>
    <col min="4" max="4" width="17.85546875" style="2" customWidth="1"/>
    <col min="5" max="5" width="12.85546875" style="2" customWidth="1"/>
    <col min="6" max="6" width="18.85546875" style="2" customWidth="1"/>
    <col min="7" max="7" width="13.5703125" style="2" customWidth="1"/>
    <col min="8" max="8" width="17.7109375" style="2" customWidth="1"/>
    <col min="9" max="9" width="11.5703125" style="2" customWidth="1"/>
    <col min="10" max="10" width="17.42578125" style="2" customWidth="1"/>
    <col min="11" max="11" width="12" style="2" customWidth="1"/>
    <col min="12" max="12" width="14.42578125" style="2" customWidth="1"/>
    <col min="13" max="13" width="13.140625" style="2" customWidth="1"/>
    <col min="14" max="14" width="14.42578125" style="2" customWidth="1"/>
    <col min="15" max="15" width="12.140625" style="2" customWidth="1"/>
    <col min="16" max="16384" width="8.85546875" style="2"/>
  </cols>
  <sheetData>
    <row r="1" spans="1:15" s="8" customFormat="1" ht="78.75" customHeight="1">
      <c r="A1" s="32" t="s">
        <v>26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3" spans="1:15" ht="15.75">
      <c r="I3" s="9"/>
      <c r="L3" s="31"/>
      <c r="M3" s="31"/>
      <c r="N3" s="31" t="s">
        <v>7</v>
      </c>
      <c r="O3" s="31"/>
    </row>
    <row r="4" spans="1:15" ht="37.5">
      <c r="A4" s="1" t="s">
        <v>0</v>
      </c>
      <c r="B4" s="1" t="s">
        <v>1</v>
      </c>
      <c r="C4" s="1" t="s">
        <v>2</v>
      </c>
      <c r="D4" s="1" t="s">
        <v>21</v>
      </c>
      <c r="E4" s="1" t="s">
        <v>4</v>
      </c>
      <c r="F4" s="1" t="s">
        <v>22</v>
      </c>
      <c r="G4" s="1" t="s">
        <v>4</v>
      </c>
      <c r="H4" s="1" t="s">
        <v>23</v>
      </c>
      <c r="I4" s="1" t="s">
        <v>4</v>
      </c>
      <c r="J4" s="1" t="s">
        <v>24</v>
      </c>
      <c r="K4" s="1" t="s">
        <v>4</v>
      </c>
      <c r="L4" s="1" t="s">
        <v>20</v>
      </c>
      <c r="M4" s="1" t="s">
        <v>4</v>
      </c>
      <c r="N4" s="1" t="s">
        <v>25</v>
      </c>
      <c r="O4" s="1" t="s">
        <v>4</v>
      </c>
    </row>
    <row r="5" spans="1:15" ht="75">
      <c r="A5" s="6">
        <v>1</v>
      </c>
      <c r="B5" s="4" t="s">
        <v>9</v>
      </c>
      <c r="C5" s="5" t="s">
        <v>3</v>
      </c>
      <c r="D5" s="10">
        <v>67998</v>
      </c>
      <c r="E5" s="11">
        <f>D5/88898*100</f>
        <v>76.5</v>
      </c>
      <c r="F5" s="10">
        <v>50131</v>
      </c>
      <c r="G5" s="11">
        <f>F5/D5*100</f>
        <v>73.7</v>
      </c>
      <c r="H5" s="10">
        <f>F5*1.043</f>
        <v>52287</v>
      </c>
      <c r="I5" s="11">
        <f>H5/F5*100</f>
        <v>104.3</v>
      </c>
      <c r="J5" s="10">
        <f>H5*1.043</f>
        <v>54535</v>
      </c>
      <c r="K5" s="11">
        <f>J5/H5*100</f>
        <v>104.3</v>
      </c>
      <c r="L5" s="10">
        <f>J5*1.043</f>
        <v>56880</v>
      </c>
      <c r="M5" s="11">
        <f>L5/J5*100</f>
        <v>104.3</v>
      </c>
      <c r="N5" s="10">
        <f>L5*1.043</f>
        <v>59326</v>
      </c>
      <c r="O5" s="11">
        <f>N5/L5*100</f>
        <v>104.3</v>
      </c>
    </row>
    <row r="6" spans="1:15" ht="18.75">
      <c r="A6" s="7">
        <v>2</v>
      </c>
      <c r="B6" s="4" t="s">
        <v>6</v>
      </c>
      <c r="C6" s="5" t="s">
        <v>10</v>
      </c>
      <c r="D6" s="12">
        <f>D7/D5*100</f>
        <v>0.64100000000000001</v>
      </c>
      <c r="E6" s="11">
        <f>D6/0.69*100</f>
        <v>92.9</v>
      </c>
      <c r="F6" s="12">
        <f>F7/F5*100</f>
        <v>0.82799999999999996</v>
      </c>
      <c r="G6" s="11">
        <f t="shared" ref="G6:M10" si="0">F6/D6*100</f>
        <v>129.19999999999999</v>
      </c>
      <c r="H6" s="12">
        <v>0.82799999999999996</v>
      </c>
      <c r="I6" s="11">
        <f t="shared" si="0"/>
        <v>100</v>
      </c>
      <c r="J6" s="12">
        <f>H6</f>
        <v>0.82799999999999996</v>
      </c>
      <c r="K6" s="11">
        <f t="shared" si="0"/>
        <v>100</v>
      </c>
      <c r="L6" s="12">
        <f>J6</f>
        <v>0.82799999999999996</v>
      </c>
      <c r="M6" s="11">
        <f t="shared" si="0"/>
        <v>100</v>
      </c>
      <c r="N6" s="12">
        <f>L6</f>
        <v>0.82799999999999996</v>
      </c>
      <c r="O6" s="11">
        <f t="shared" ref="O6:O10" si="1">N6/L6*100</f>
        <v>100</v>
      </c>
    </row>
    <row r="7" spans="1:15" ht="37.5">
      <c r="A7" s="7">
        <v>3</v>
      </c>
      <c r="B7" s="4" t="s">
        <v>11</v>
      </c>
      <c r="C7" s="5" t="s">
        <v>5</v>
      </c>
      <c r="D7" s="10">
        <v>436</v>
      </c>
      <c r="E7" s="11">
        <f>D7/613*100</f>
        <v>71.099999999999994</v>
      </c>
      <c r="F7" s="10">
        <v>415</v>
      </c>
      <c r="G7" s="11">
        <f t="shared" si="0"/>
        <v>95.2</v>
      </c>
      <c r="H7" s="10">
        <f>H5*H6/100</f>
        <v>433</v>
      </c>
      <c r="I7" s="11">
        <f t="shared" si="0"/>
        <v>104.3</v>
      </c>
      <c r="J7" s="10">
        <f>J5*J6/100</f>
        <v>452</v>
      </c>
      <c r="K7" s="11">
        <f t="shared" si="0"/>
        <v>104.4</v>
      </c>
      <c r="L7" s="10">
        <f>L5*L6/100</f>
        <v>471</v>
      </c>
      <c r="M7" s="11">
        <f t="shared" si="0"/>
        <v>104.2</v>
      </c>
      <c r="N7" s="10">
        <f>N5*N6/100</f>
        <v>491</v>
      </c>
      <c r="O7" s="11">
        <f t="shared" si="1"/>
        <v>104.2</v>
      </c>
    </row>
    <row r="8" spans="1:15" s="16" customFormat="1" ht="37.5">
      <c r="A8" s="7">
        <v>4</v>
      </c>
      <c r="B8" s="13" t="s">
        <v>12</v>
      </c>
      <c r="C8" s="5" t="s">
        <v>18</v>
      </c>
      <c r="D8" s="14">
        <v>705</v>
      </c>
      <c r="E8" s="15">
        <f>D8/486*100</f>
        <v>145.1</v>
      </c>
      <c r="F8" s="14">
        <v>436</v>
      </c>
      <c r="G8" s="11">
        <f t="shared" si="0"/>
        <v>61.8</v>
      </c>
      <c r="H8" s="14">
        <f>H7*H9</f>
        <v>434</v>
      </c>
      <c r="I8" s="11">
        <f t="shared" si="0"/>
        <v>99.5</v>
      </c>
      <c r="J8" s="14">
        <f>J7*J9</f>
        <v>453</v>
      </c>
      <c r="K8" s="11">
        <f t="shared" si="0"/>
        <v>104.4</v>
      </c>
      <c r="L8" s="14">
        <f>L7*L9</f>
        <v>472</v>
      </c>
      <c r="M8" s="11">
        <f t="shared" si="0"/>
        <v>104.2</v>
      </c>
      <c r="N8" s="14">
        <f>N7*N9</f>
        <v>492</v>
      </c>
      <c r="O8" s="11">
        <f t="shared" si="1"/>
        <v>104.2</v>
      </c>
    </row>
    <row r="9" spans="1:15" s="16" customFormat="1" ht="37.5">
      <c r="A9" s="7">
        <v>5</v>
      </c>
      <c r="B9" s="17" t="s">
        <v>13</v>
      </c>
      <c r="C9" s="5" t="s">
        <v>14</v>
      </c>
      <c r="D9" s="18">
        <f>D8/D7</f>
        <v>1.617</v>
      </c>
      <c r="E9" s="15">
        <f>D9/0.7928*100</f>
        <v>204</v>
      </c>
      <c r="F9" s="18">
        <f>F8/F7</f>
        <v>1.0509999999999999</v>
      </c>
      <c r="G9" s="11">
        <f t="shared" si="0"/>
        <v>65</v>
      </c>
      <c r="H9" s="18">
        <v>1.002</v>
      </c>
      <c r="I9" s="11">
        <f t="shared" si="0"/>
        <v>95.3</v>
      </c>
      <c r="J9" s="18">
        <f>H9</f>
        <v>1.002</v>
      </c>
      <c r="K9" s="11">
        <f t="shared" si="0"/>
        <v>100</v>
      </c>
      <c r="L9" s="19">
        <f>J9</f>
        <v>1.002</v>
      </c>
      <c r="M9" s="11">
        <f t="shared" si="0"/>
        <v>100</v>
      </c>
      <c r="N9" s="19">
        <f>L9</f>
        <v>1.002</v>
      </c>
      <c r="O9" s="11">
        <f t="shared" si="1"/>
        <v>100</v>
      </c>
    </row>
    <row r="10" spans="1:15" s="3" customFormat="1" ht="94.5">
      <c r="A10" s="7">
        <v>6</v>
      </c>
      <c r="B10" s="20" t="s">
        <v>15</v>
      </c>
      <c r="C10" s="5" t="s">
        <v>19</v>
      </c>
      <c r="D10" s="21">
        <v>0.65</v>
      </c>
      <c r="E10" s="15">
        <f>D10/1.3457*100</f>
        <v>48.3</v>
      </c>
      <c r="F10" s="28">
        <v>0.23599999999999999</v>
      </c>
      <c r="G10" s="29">
        <f t="shared" si="0"/>
        <v>36.308</v>
      </c>
      <c r="H10" s="28">
        <v>1.141</v>
      </c>
      <c r="I10" s="29">
        <f t="shared" si="0"/>
        <v>483.47500000000002</v>
      </c>
      <c r="J10" s="28">
        <f>H10</f>
        <v>1.141</v>
      </c>
      <c r="K10" s="29">
        <f t="shared" si="0"/>
        <v>100</v>
      </c>
      <c r="L10" s="28">
        <f>J10</f>
        <v>1.141</v>
      </c>
      <c r="M10" s="29">
        <f t="shared" si="0"/>
        <v>100</v>
      </c>
      <c r="N10" s="28">
        <f>L10</f>
        <v>1.141</v>
      </c>
      <c r="O10" s="29">
        <f t="shared" si="1"/>
        <v>100</v>
      </c>
    </row>
    <row r="11" spans="1:15" s="3" customFormat="1" ht="18.75">
      <c r="A11" s="7">
        <v>7</v>
      </c>
      <c r="B11" s="20" t="s">
        <v>16</v>
      </c>
      <c r="C11" s="5"/>
      <c r="D11" s="21"/>
      <c r="E11" s="22"/>
      <c r="F11" s="21"/>
      <c r="G11" s="11"/>
      <c r="H11" s="21">
        <v>104</v>
      </c>
      <c r="I11" s="11"/>
      <c r="J11" s="21">
        <v>215</v>
      </c>
      <c r="K11" s="11"/>
      <c r="L11" s="30">
        <v>225</v>
      </c>
      <c r="M11" s="11"/>
      <c r="N11" s="30">
        <v>236</v>
      </c>
      <c r="O11" s="11"/>
    </row>
    <row r="12" spans="1:15" ht="31.5">
      <c r="A12" s="23">
        <v>8</v>
      </c>
      <c r="B12" s="24" t="s">
        <v>17</v>
      </c>
      <c r="C12" s="25" t="s">
        <v>8</v>
      </c>
      <c r="D12" s="26">
        <v>456</v>
      </c>
      <c r="E12" s="27">
        <f>D12/654*100</f>
        <v>69.7</v>
      </c>
      <c r="F12" s="26">
        <f>F8*F10+F11</f>
        <v>103</v>
      </c>
      <c r="G12" s="27">
        <f>F12/D12*100</f>
        <v>22.6</v>
      </c>
      <c r="H12" s="26">
        <f>H8*H10+H11</f>
        <v>599</v>
      </c>
      <c r="I12" s="27">
        <f>H12/F12*100</f>
        <v>581.6</v>
      </c>
      <c r="J12" s="26">
        <f>J8*J10+J11</f>
        <v>732</v>
      </c>
      <c r="K12" s="27">
        <f>J12/H12*100</f>
        <v>122.2</v>
      </c>
      <c r="L12" s="26">
        <f>L8*L10+L11</f>
        <v>764</v>
      </c>
      <c r="M12" s="27">
        <f>L12/J12*100</f>
        <v>104.4</v>
      </c>
      <c r="N12" s="26">
        <f>N8*N10+N11</f>
        <v>797</v>
      </c>
      <c r="O12" s="27">
        <f>N12/L12*100</f>
        <v>104.3</v>
      </c>
    </row>
    <row r="16" spans="1:15">
      <c r="F16" s="33"/>
    </row>
    <row r="17" spans="6:6">
      <c r="F17" s="33"/>
    </row>
  </sheetData>
  <mergeCells count="3">
    <mergeCell ref="L3:M3"/>
    <mergeCell ref="N3:O3"/>
    <mergeCell ref="A1:O1"/>
  </mergeCells>
  <pageMargins left="0" right="0" top="0.74803149606299213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Ольга Александровна</dc:creator>
  <cp:lastModifiedBy>TatRub</cp:lastModifiedBy>
  <cp:lastPrinted>2024-11-18T06:14:37Z</cp:lastPrinted>
  <dcterms:created xsi:type="dcterms:W3CDTF">2015-08-28T07:20:59Z</dcterms:created>
  <dcterms:modified xsi:type="dcterms:W3CDTF">2024-11-18T06:14:38Z</dcterms:modified>
</cp:coreProperties>
</file>